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https://d.docs.live.net/b93f6b265ced6bd2/01 Projects/02 Koushan/02 Mayadeen/Feasibility Study/Hotel/"/>
    </mc:Choice>
  </mc:AlternateContent>
  <xr:revisionPtr revIDLastSave="6" documentId="13_ncr:1_{E296DFA3-9082-4AD2-BA57-274C0FD586E0}" xr6:coauthVersionLast="47" xr6:coauthVersionMax="47" xr10:uidLastSave="{4DBA83E6-69EF-4FA2-BA3D-6FE9E3AEE8E6}"/>
  <bookViews>
    <workbookView xWindow="-120" yWindow="-120" windowWidth="29040" windowHeight="15720" tabRatio="686" xr2:uid="{00000000-000D-0000-FFFF-FFFF00000000}"/>
  </bookViews>
  <sheets>
    <sheet name="Staybridge Mayadeen- Aug2025" sheetId="53" r:id="rId1"/>
    <sheet name="Staybridge Suites Mayadeen" sheetId="52" r:id="rId2"/>
  </sheets>
  <definedNames>
    <definedName name="__fac2">#REF!</definedName>
    <definedName name="__MEA1">#REF!</definedName>
    <definedName name="__MEA2">#REF!</definedName>
    <definedName name="_fac2">#REF!</definedName>
    <definedName name="_Fill" hidden="1">#REF!</definedName>
    <definedName name="_Key1" hidden="1">#REF!</definedName>
    <definedName name="_MEA1">#REF!</definedName>
    <definedName name="_MEA2">#REF!</definedName>
    <definedName name="_Order1" hidden="1">255</definedName>
    <definedName name="_Order2" hidden="1">255</definedName>
    <definedName name="_Sort" hidden="1">#REF!</definedName>
    <definedName name="A">#REF!</definedName>
    <definedName name="Acqusitions">#REF!</definedName>
    <definedName name="act">#REF!</definedName>
    <definedName name="AED">#REF!</definedName>
    <definedName name="am">#REF!</definedName>
    <definedName name="anscount" hidden="1">3</definedName>
    <definedName name="Aqeel">#REF!</definedName>
    <definedName name="aret">#REF!</definedName>
    <definedName name="as">#REF!</definedName>
    <definedName name="asd">#REF!</definedName>
    <definedName name="ATS">#REF!</definedName>
    <definedName name="AUD">#REF!</definedName>
    <definedName name="B005d" hidden="1">{#N/A,#N/A,FALSE,"1Summary";#N/A,#N/A,FALSE,"2Assumptions";#N/A,#N/A,FALSE,"3Cash Flow";#N/A,#N/A,FALSE,"6Residual";#N/A,#N/A,FALSE,"7Pricing Matrix";#N/A,#N/A,FALSE,"8Vacancy Matrix";#N/A,#N/A,FALSE,"AExpiration Schedule";#N/A,#N/A,FALSE,"CLease-up Schedule"}</definedName>
    <definedName name="backup1">#REF!</definedName>
    <definedName name="backupcs">#REF!</definedName>
    <definedName name="bbm">#REF!</definedName>
    <definedName name="BEF">#REF!</definedName>
    <definedName name="BHD">#REF!</definedName>
    <definedName name="bm">#REF!</definedName>
    <definedName name="BMSRevFull">#REF!</definedName>
    <definedName name="BMSRevOps">#REF!</definedName>
    <definedName name="BMSSalesFull">#REF!</definedName>
    <definedName name="BMSSalesOps">#REF!</definedName>
    <definedName name="CAD">#REF!</definedName>
    <definedName name="Calced2">#REF!</definedName>
    <definedName name="CapExp">#REF!</definedName>
    <definedName name="CapProj">#REF!</definedName>
    <definedName name="Category">#REF!</definedName>
    <definedName name="category2">#REF!</definedName>
    <definedName name="CC_All">#REF!</definedName>
    <definedName name="CC_List">#REF!</definedName>
    <definedName name="ccasfa" hidden="1">{#N/A,#N/A,FALSE,"1Summary";#N/A,#N/A,FALSE,"2Assumptions";#N/A,#N/A,FALSE,"3Cash Flow";#N/A,#N/A,FALSE,"6Residual";#N/A,#N/A,FALSE,"7Pricing Matrix";#N/A,#N/A,FALSE,"8Vacancy Matrix";#N/A,#N/A,FALSE,"AExpiration Schedule";#N/A,#N/A,FALSE,"CLease-up Schedule"}</definedName>
    <definedName name="CHF">#REF!</definedName>
    <definedName name="CNY">#REF!</definedName>
    <definedName name="condensé" hidden="1">{#N/A,#N/A,FALSE,"1Summary";#N/A,#N/A,FALSE,"2Assumptions";#N/A,#N/A,FALSE,"3Cash Flow";#N/A,#N/A,FALSE,"6Residual";#N/A,#N/A,FALSE,"7Pricing Matrix";#N/A,#N/A,FALSE,"8Vacancy Matrix";#N/A,#N/A,FALSE,"AExpiration Schedule";#N/A,#N/A,FALSE,"CLease-up Schedule"}</definedName>
    <definedName name="Corp">#REF!</definedName>
    <definedName name="Cretrive">#REF!</definedName>
    <definedName name="CSRevFull">#REF!</definedName>
    <definedName name="CSRevOps">#REF!</definedName>
    <definedName name="CSSalesFull">#REF!</definedName>
    <definedName name="CSSalesOps">#REF!</definedName>
    <definedName name="currency">#REF!</definedName>
    <definedName name="Currency_name">#REF!</definedName>
    <definedName name="CYP">#REF!</definedName>
    <definedName name="CZK">#REF!</definedName>
    <definedName name="Data">#REF!</definedName>
    <definedName name="data1">#REF!</definedName>
    <definedName name="Date_List">#REF!</definedName>
    <definedName name="dddd" hidden="1">{#N/A,#N/A,FALSE,"1Summary";#N/A,#N/A,FALSE,"2Assumptions";#N/A,#N/A,FALSE,"3Cash Flow";#N/A,#N/A,FALSE,"6Residual";#N/A,#N/A,FALSE,"7Pricing Matrix";#N/A,#N/A,FALSE,"8Vacancy Matrix";#N/A,#N/A,FALSE,"AExpiration Schedule";#N/A,#N/A,FALSE,"CLease-up Schedule"}</definedName>
    <definedName name="delete" hidden="1">{#N/A,#N/A,FALSE,"1Summary";#N/A,#N/A,FALSE,"2Assumptions";#N/A,#N/A,FALSE,"3Cash Flow";#N/A,#N/A,FALSE,"6Residual";#N/A,#N/A,FALSE,"7Pricing Matrix";#N/A,#N/A,FALSE,"8Vacancy Matrix";#N/A,#N/A,FALSE,"AExpiration Schedule";#N/A,#N/A,FALSE,"CLease-up Schedule"}</definedName>
    <definedName name="DEM">#REF!</definedName>
    <definedName name="DEM_period_end_rate">#REF!</definedName>
    <definedName name="DeptID">#REF!</definedName>
    <definedName name="dm">#REF!</definedName>
    <definedName name="dsafdsfd" hidden="1">{#N/A,#N/A,FALSE,"Tenant Input";#N/A,#N/A,FALSE,"Growth Rates";#N/A,#N/A,FALSE,"Cash Flow"}</definedName>
    <definedName name="ECU">#REF!</definedName>
    <definedName name="EGP">#REF!</definedName>
    <definedName name="em">#REF!</definedName>
    <definedName name="End_Date">#REF!</definedName>
    <definedName name="Entity">#REF!</definedName>
    <definedName name="ESP">#REF!</definedName>
    <definedName name="EurGrapgs_CopyPaste">#REF!</definedName>
    <definedName name="Exps2.5Full">#REF!</definedName>
    <definedName name="Exps2.5Ops">#REF!</definedName>
    <definedName name="ExpsFull">#REF!</definedName>
    <definedName name="ExpsOps">#REF!</definedName>
    <definedName name="Fac">#REF!</definedName>
    <definedName name="FacID">#REF!</definedName>
    <definedName name="fahad">#REF!</definedName>
    <definedName name="FIM">#REF!</definedName>
    <definedName name="foll" hidden="1">#REF!</definedName>
    <definedName name="Forecast_DEM">#REF!</definedName>
    <definedName name="Forecast_USD">#REF!</definedName>
    <definedName name="FREQ">#REF!</definedName>
    <definedName name="FRF">#REF!</definedName>
    <definedName name="FY_00">#REF!</definedName>
    <definedName name="FY_96">#REF!</definedName>
    <definedName name="FY_97">#REF!</definedName>
    <definedName name="FY_98">#REF!</definedName>
    <definedName name="FY_99">#REF!</definedName>
    <definedName name="GBP">#REF!</definedName>
    <definedName name="GRD">#REF!</definedName>
    <definedName name="hjj">#REF!</definedName>
    <definedName name="HKD">#REF!</definedName>
    <definedName name="Hotel">#REF!</definedName>
    <definedName name="HUF">#REF!</definedName>
    <definedName name="ID">#REF!</definedName>
    <definedName name="IDR">#REF!</definedName>
    <definedName name="IEP">#REF!</definedName>
    <definedName name="ILS">#REF!</definedName>
    <definedName name="INR">#REF!</definedName>
    <definedName name="ISK">#REF!</definedName>
    <definedName name="ITL">#REF!</definedName>
    <definedName name="JOD">#REF!</definedName>
    <definedName name="JPY">#REF!</definedName>
    <definedName name="KES">#REF!</definedName>
    <definedName name="KRW">#REF!</definedName>
    <definedName name="KWD">#REF!</definedName>
    <definedName name="l">#REF!</definedName>
    <definedName name="LBP">#REF!</definedName>
    <definedName name="LKR">#REF!</definedName>
    <definedName name="MEA">#REF!</definedName>
    <definedName name="MOP">#REF!</definedName>
    <definedName name="MTL">#REF!</definedName>
    <definedName name="MXN">#REF!</definedName>
    <definedName name="MYR">#REF!</definedName>
    <definedName name="NAF">#REF!</definedName>
    <definedName name="NewAcquisitions">#REF!</definedName>
    <definedName name="NLG">#REF!</definedName>
    <definedName name="NPR">#REF!</definedName>
    <definedName name="NZD">#REF!</definedName>
    <definedName name="OI2.5Full">#REF!</definedName>
    <definedName name="OI2.5Ops">#REF!</definedName>
    <definedName name="OIFull">#REF!</definedName>
    <definedName name="OIOps">#REF!</definedName>
    <definedName name="OMR">#REF!</definedName>
    <definedName name="Overlay_retrieve">#REF!</definedName>
    <definedName name="Period_number">#REF!</definedName>
    <definedName name="PHP">#REF!</definedName>
    <definedName name="PKR">#REF!</definedName>
    <definedName name="PLN">#REF!</definedName>
    <definedName name="_xlnm.Print_Area" localSheetId="0">'Staybridge Mayadeen- Aug2025'!$B$1:$Q$61</definedName>
    <definedName name="_xlnm.Print_Area" localSheetId="1">'Staybridge Suites Mayadeen'!$B$1:$Q$61</definedName>
    <definedName name="PTE">#REF!</definedName>
    <definedName name="PURRevFull">#REF!</definedName>
    <definedName name="PURRevOps">#REF!</definedName>
    <definedName name="PURSalesFull">#REF!</definedName>
    <definedName name="PURSalesOps">#REF!</definedName>
    <definedName name="retrieve">#REF!</definedName>
    <definedName name="retrive">#REF!</definedName>
    <definedName name="Retrive1">#REF!</definedName>
    <definedName name="rety2">#REF!</definedName>
    <definedName name="rmcAccount">"2049*"</definedName>
    <definedName name="rmcCategory">"BUD*"</definedName>
    <definedName name="rmcFrequency">"QTD"</definedName>
    <definedName name="rmcName">"ANOHC$*"</definedName>
    <definedName name="RMCOptions">"*010000000000000"</definedName>
    <definedName name="rmcPeriod">"9205*"</definedName>
    <definedName name="Rms_Exp">#REF!</definedName>
    <definedName name="Rms_Pay">#REF!</definedName>
    <definedName name="RmsAvailRet">#REF!</definedName>
    <definedName name="RMSRevFull">#REF!</definedName>
    <definedName name="RMSRevOps">#REF!</definedName>
    <definedName name="RMSSalesFull">#REF!</definedName>
    <definedName name="RMSSalesOps">#REF!</definedName>
    <definedName name="ROL">#REF!</definedName>
    <definedName name="rost1">#REF!</definedName>
    <definedName name="rost9">#REF!</definedName>
    <definedName name="sadasdsa" hidden="1">{#N/A,#N/A,FALSE,"1Summary";#N/A,#N/A,FALSE,"2Assumptions";#N/A,#N/A,FALSE,"3Cash Flow";#N/A,#N/A,FALSE,"6Residual";#N/A,#N/A,FALSE,"7Pricing Matrix";#N/A,#N/A,FALSE,"8Vacancy Matrix";#N/A,#N/A,FALSE,"AExpiration Schedule";#N/A,#N/A,FALSE,"CLease-up Schedule"}</definedName>
    <definedName name="SAR">#REF!</definedName>
    <definedName name="sdadsad" hidden="1">{#N/A,#N/A,FALSE,"1Summary";#N/A,#N/A,FALSE,"2Assumptions";#N/A,#N/A,FALSE,"3Cash Flow";#N/A,#N/A,FALSE,"6Residual";#N/A,#N/A,FALSE,"7Pricing Matrix";#N/A,#N/A,FALSE,"8Vacancy Matrix";#N/A,#N/A,FALSE,"AExpiration Schedule";#N/A,#N/A,FALSE,"CLease-up Schedule"}</definedName>
    <definedName name="SEK">#REF!</definedName>
    <definedName name="SGD">#REF!</definedName>
    <definedName name="SIT">#REF!</definedName>
    <definedName name="SKK">#REF!</definedName>
    <definedName name="slide0ne">#REF!</definedName>
    <definedName name="slide1">#REF!</definedName>
    <definedName name="spoton">#REF!</definedName>
    <definedName name="ssss" hidden="1">{#N/A,#N/A,FALSE,"Tenant Input";#N/A,#N/A,FALSE,"Growth Rates";#N/A,#N/A,FALSE,"Cash Flow"}</definedName>
    <definedName name="Start_Date">#REF!</definedName>
    <definedName name="THB">#REF!</definedName>
    <definedName name="TotRevFull">#REF!</definedName>
    <definedName name="TotRevOps">#REF!</definedName>
    <definedName name="TotSalesFull">#REF!</definedName>
    <definedName name="TotSalesOps">#REF!</definedName>
    <definedName name="TRL">#REF!</definedName>
    <definedName name="TWD">#REF!</definedName>
    <definedName name="UKIGraphs_CopyPaste">#REF!</definedName>
    <definedName name="USD">#REF!</definedName>
    <definedName name="USD_period_end_rate">#REF!</definedName>
    <definedName name="VND">#REF!</definedName>
    <definedName name="Weekcompretrive">#REF!</definedName>
    <definedName name="wrn.Budget." hidden="1">{"Spread Dollars",#N/A,FALSE,"Budget";"Spread Ratios",#N/A,FALSE,"Budget";"Target Comparison",#N/A,FALSE,"Summary"}</definedName>
    <definedName name="wrn.Report." hidden="1">{#N/A,#N/A,FALSE,"Tenant Input";#N/A,#N/A,FALSE,"Growth Rates";#N/A,#N/A,FALSE,"Cash Flow"}</definedName>
    <definedName name="wrn.Target._.Comparison." hidden="1">{"Target Comparison",#N/A,FALSE,"Summary"}</definedName>
    <definedName name="X">#REF!</definedName>
    <definedName name="xx" hidden="1">{#N/A,#N/A,FALSE,"1Summary";#N/A,#N/A,FALSE,"2Assumptions";#N/A,#N/A,FALSE,"3Cash Flow";#N/A,#N/A,FALSE,"6Residual";#N/A,#N/A,FALSE,"7Pricing Matrix";#N/A,#N/A,FALSE,"8Vacancy Matrix";#N/A,#N/A,FALSE,"AExpiration Schedule";#N/A,#N/A,FALSE,"CLease-up Schedule"}</definedName>
    <definedName name="xxx" hidden="1">{#N/A,#N/A,FALSE,"Tenant Input";#N/A,#N/A,FALSE,"Growth Rates";#N/A,#N/A,FALSE,"Cash Flow"}</definedName>
    <definedName name="Year">#REF!</definedName>
    <definedName name="Year_end_date">#REF!</definedName>
    <definedName name="Zain">#REF!</definedName>
    <definedName name="ZAR">#REF!</definedName>
    <definedName name="ZMK">#REF!</definedName>
    <definedName name="ZW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0" i="53" l="1"/>
  <c r="N14" i="53"/>
  <c r="N15" i="53" s="1"/>
  <c r="O74" i="53"/>
  <c r="L73" i="53"/>
  <c r="J73" i="53"/>
  <c r="H73" i="53"/>
  <c r="F73" i="53"/>
  <c r="D73" i="53"/>
  <c r="O72" i="53"/>
  <c r="O71" i="53"/>
  <c r="L70" i="53"/>
  <c r="J70" i="53"/>
  <c r="H70" i="53"/>
  <c r="F70" i="53"/>
  <c r="D70" i="53"/>
  <c r="L69" i="53"/>
  <c r="J69" i="53"/>
  <c r="H69" i="53"/>
  <c r="F69" i="53"/>
  <c r="D69" i="53"/>
  <c r="O51" i="53"/>
  <c r="L46" i="53"/>
  <c r="J46" i="53"/>
  <c r="H46" i="53"/>
  <c r="F46" i="53"/>
  <c r="D46" i="53"/>
  <c r="I44" i="53"/>
  <c r="G44" i="53"/>
  <c r="M43" i="53"/>
  <c r="K43" i="53"/>
  <c r="I43" i="53"/>
  <c r="G43" i="53"/>
  <c r="K42" i="53"/>
  <c r="L36" i="53"/>
  <c r="J36" i="53"/>
  <c r="H36" i="53"/>
  <c r="F36" i="53"/>
  <c r="D36" i="53"/>
  <c r="O36" i="53" s="1"/>
  <c r="O33" i="53"/>
  <c r="M33" i="53"/>
  <c r="K33" i="53"/>
  <c r="I33" i="53"/>
  <c r="G33" i="53"/>
  <c r="E33" i="53"/>
  <c r="O32" i="53"/>
  <c r="O31" i="53"/>
  <c r="M31" i="53"/>
  <c r="K31" i="53"/>
  <c r="I31" i="53"/>
  <c r="G31" i="53"/>
  <c r="E31" i="53"/>
  <c r="O30" i="53"/>
  <c r="M30" i="53"/>
  <c r="K30" i="53"/>
  <c r="I30" i="53"/>
  <c r="G30" i="53"/>
  <c r="E30" i="53"/>
  <c r="L28" i="53"/>
  <c r="M27" i="53" s="1"/>
  <c r="J28" i="53"/>
  <c r="K27" i="53" s="1"/>
  <c r="H28" i="53"/>
  <c r="I51" i="53" s="1"/>
  <c r="F28" i="53"/>
  <c r="F48" i="53" s="1"/>
  <c r="D28" i="53"/>
  <c r="E40" i="53" s="1"/>
  <c r="N27" i="53"/>
  <c r="G27" i="53"/>
  <c r="N26" i="53"/>
  <c r="N25" i="53"/>
  <c r="N24" i="53"/>
  <c r="N23" i="53"/>
  <c r="N22" i="53"/>
  <c r="L18" i="53"/>
  <c r="J18" i="53"/>
  <c r="H18" i="53"/>
  <c r="F18" i="53"/>
  <c r="D18" i="53"/>
  <c r="F19" i="53" s="1"/>
  <c r="L17" i="53"/>
  <c r="J17" i="53"/>
  <c r="H17" i="53"/>
  <c r="F17" i="53"/>
  <c r="L15" i="53"/>
  <c r="J15" i="53"/>
  <c r="H15" i="53"/>
  <c r="F15" i="53"/>
  <c r="D15" i="53"/>
  <c r="N13" i="53"/>
  <c r="H55" i="52"/>
  <c r="L73" i="52"/>
  <c r="J73" i="52"/>
  <c r="H73" i="52"/>
  <c r="F73" i="52"/>
  <c r="D73" i="52"/>
  <c r="L69" i="52"/>
  <c r="J69" i="52"/>
  <c r="H69" i="52"/>
  <c r="F69" i="52"/>
  <c r="D69" i="52"/>
  <c r="L52" i="52"/>
  <c r="J52" i="52"/>
  <c r="H52" i="52"/>
  <c r="F52" i="52"/>
  <c r="D52" i="52"/>
  <c r="E45" i="52"/>
  <c r="L16" i="52"/>
  <c r="J16" i="52"/>
  <c r="H16" i="52"/>
  <c r="F16" i="52"/>
  <c r="D16" i="52"/>
  <c r="J77" i="53" l="1"/>
  <c r="J59" i="53" s="1"/>
  <c r="L77" i="53"/>
  <c r="L59" i="53" s="1"/>
  <c r="K44" i="53"/>
  <c r="I45" i="53"/>
  <c r="K45" i="53"/>
  <c r="G46" i="53"/>
  <c r="F37" i="53"/>
  <c r="F47" i="53" s="1"/>
  <c r="G40" i="53"/>
  <c r="K40" i="53"/>
  <c r="G51" i="53"/>
  <c r="M40" i="53"/>
  <c r="E41" i="53"/>
  <c r="F52" i="53"/>
  <c r="G52" i="53" s="1"/>
  <c r="E45" i="53"/>
  <c r="G41" i="53"/>
  <c r="F56" i="53"/>
  <c r="M22" i="53"/>
  <c r="I41" i="53"/>
  <c r="N28" i="53"/>
  <c r="K41" i="53"/>
  <c r="F77" i="53"/>
  <c r="F59" i="53" s="1"/>
  <c r="G23" i="53"/>
  <c r="G42" i="53"/>
  <c r="H77" i="53"/>
  <c r="H59" i="53" s="1"/>
  <c r="O46" i="53"/>
  <c r="M36" i="53"/>
  <c r="M46" i="53"/>
  <c r="M24" i="53"/>
  <c r="L19" i="53"/>
  <c r="K36" i="53"/>
  <c r="J19" i="53"/>
  <c r="I36" i="53"/>
  <c r="I46" i="53"/>
  <c r="H19" i="53"/>
  <c r="G36" i="53"/>
  <c r="M41" i="53"/>
  <c r="M45" i="53"/>
  <c r="O73" i="53"/>
  <c r="O70" i="53"/>
  <c r="E23" i="53"/>
  <c r="D56" i="53"/>
  <c r="E46" i="53"/>
  <c r="D77" i="53"/>
  <c r="D59" i="53" s="1"/>
  <c r="O59" i="53" s="1"/>
  <c r="E43" i="53"/>
  <c r="E27" i="53"/>
  <c r="E44" i="53"/>
  <c r="E51" i="53"/>
  <c r="E36" i="53"/>
  <c r="G48" i="53"/>
  <c r="H52" i="53"/>
  <c r="I52" i="53" s="1"/>
  <c r="G37" i="53"/>
  <c r="N18" i="53"/>
  <c r="I23" i="53"/>
  <c r="N16" i="53"/>
  <c r="K23" i="53"/>
  <c r="K51" i="53"/>
  <c r="I27" i="53"/>
  <c r="L37" i="53"/>
  <c r="I22" i="53"/>
  <c r="I24" i="53"/>
  <c r="D37" i="53"/>
  <c r="K46" i="53"/>
  <c r="K22" i="53"/>
  <c r="K24" i="53"/>
  <c r="I40" i="53"/>
  <c r="M42" i="53"/>
  <c r="G45" i="53"/>
  <c r="H48" i="53"/>
  <c r="O69" i="53"/>
  <c r="J48" i="53"/>
  <c r="H37" i="53"/>
  <c r="J52" i="53"/>
  <c r="K52" i="53" s="1"/>
  <c r="J37" i="53"/>
  <c r="H56" i="53"/>
  <c r="L48" i="53"/>
  <c r="J56" i="53"/>
  <c r="L52" i="53"/>
  <c r="M52" i="53" s="1"/>
  <c r="L56" i="53"/>
  <c r="M23" i="53"/>
  <c r="M51" i="53"/>
  <c r="E42" i="53"/>
  <c r="D48" i="53"/>
  <c r="E22" i="53"/>
  <c r="E24" i="53"/>
  <c r="D52" i="53"/>
  <c r="G22" i="53"/>
  <c r="G24" i="53"/>
  <c r="I42" i="53"/>
  <c r="M44" i="53"/>
  <c r="L70" i="52"/>
  <c r="J70" i="52"/>
  <c r="H70" i="52"/>
  <c r="F70" i="52"/>
  <c r="D70" i="52"/>
  <c r="D77" i="52"/>
  <c r="D59" i="52" s="1"/>
  <c r="L46" i="52"/>
  <c r="J46" i="52"/>
  <c r="H46" i="52"/>
  <c r="F46" i="52"/>
  <c r="D46" i="52"/>
  <c r="L18" i="52"/>
  <c r="J18" i="52"/>
  <c r="H18" i="52"/>
  <c r="F18" i="52"/>
  <c r="D18" i="52"/>
  <c r="O72" i="52"/>
  <c r="O71" i="52"/>
  <c r="O48" i="52"/>
  <c r="L36" i="52"/>
  <c r="J36" i="52"/>
  <c r="H36" i="52"/>
  <c r="F36" i="52"/>
  <c r="D36" i="52"/>
  <c r="O33" i="52"/>
  <c r="M33" i="52"/>
  <c r="K33" i="52"/>
  <c r="I33" i="52"/>
  <c r="G33" i="52"/>
  <c r="E33" i="52"/>
  <c r="O32" i="52"/>
  <c r="O31" i="52"/>
  <c r="M31" i="52"/>
  <c r="K31" i="52"/>
  <c r="I31" i="52"/>
  <c r="G31" i="52"/>
  <c r="E31" i="52"/>
  <c r="O30" i="52"/>
  <c r="M30" i="52"/>
  <c r="K30" i="52"/>
  <c r="I30" i="52"/>
  <c r="G30" i="52"/>
  <c r="E30" i="52"/>
  <c r="L28" i="52"/>
  <c r="L37" i="52" s="1"/>
  <c r="J28" i="52"/>
  <c r="K48" i="52" s="1"/>
  <c r="H28" i="52"/>
  <c r="H56" i="52" s="1"/>
  <c r="F28" i="52"/>
  <c r="F50" i="52" s="1"/>
  <c r="D28" i="52"/>
  <c r="D49" i="52" s="1"/>
  <c r="N27" i="52"/>
  <c r="N26" i="52"/>
  <c r="N25" i="52"/>
  <c r="N24" i="52"/>
  <c r="N23" i="52"/>
  <c r="N22" i="52"/>
  <c r="L17" i="52"/>
  <c r="J17" i="52"/>
  <c r="H17" i="52"/>
  <c r="F17" i="52"/>
  <c r="L15" i="52"/>
  <c r="J15" i="52"/>
  <c r="H15" i="52"/>
  <c r="F15" i="52"/>
  <c r="D15" i="52"/>
  <c r="N14" i="52"/>
  <c r="N13" i="52"/>
  <c r="F49" i="53" l="1"/>
  <c r="G47" i="53"/>
  <c r="F57" i="53"/>
  <c r="O56" i="53"/>
  <c r="O77" i="53"/>
  <c r="I48" i="53"/>
  <c r="M48" i="53"/>
  <c r="E52" i="53"/>
  <c r="O52" i="53"/>
  <c r="J47" i="53"/>
  <c r="K37" i="53"/>
  <c r="O37" i="53"/>
  <c r="E37" i="53"/>
  <c r="D47" i="53"/>
  <c r="I37" i="53"/>
  <c r="H47" i="53"/>
  <c r="E48" i="53"/>
  <c r="O48" i="53"/>
  <c r="K48" i="53"/>
  <c r="G49" i="53"/>
  <c r="F50" i="53"/>
  <c r="F67" i="53" s="1"/>
  <c r="F58" i="53" s="1"/>
  <c r="M37" i="53"/>
  <c r="L47" i="53"/>
  <c r="O46" i="52"/>
  <c r="F56" i="52"/>
  <c r="L56" i="52"/>
  <c r="M22" i="52"/>
  <c r="L50" i="52"/>
  <c r="K22" i="52"/>
  <c r="J49" i="52"/>
  <c r="J56" i="52"/>
  <c r="J50" i="52"/>
  <c r="H50" i="52"/>
  <c r="I40" i="52"/>
  <c r="M40" i="52"/>
  <c r="D56" i="52"/>
  <c r="D50" i="52"/>
  <c r="N16" i="52"/>
  <c r="O70" i="52"/>
  <c r="E42" i="52"/>
  <c r="M42" i="52"/>
  <c r="M43" i="52"/>
  <c r="M44" i="52"/>
  <c r="E40" i="52"/>
  <c r="G43" i="52"/>
  <c r="K43" i="52"/>
  <c r="E41" i="52"/>
  <c r="M41" i="52"/>
  <c r="I42" i="52"/>
  <c r="I43" i="52"/>
  <c r="M45" i="52"/>
  <c r="L49" i="52"/>
  <c r="G40" i="52"/>
  <c r="K41" i="52"/>
  <c r="K42" i="52"/>
  <c r="N18" i="52"/>
  <c r="G44" i="52"/>
  <c r="K44" i="52"/>
  <c r="I41" i="52"/>
  <c r="E43" i="52"/>
  <c r="E44" i="52"/>
  <c r="I44" i="52"/>
  <c r="I45" i="52"/>
  <c r="K40" i="52"/>
  <c r="M24" i="52"/>
  <c r="G41" i="52"/>
  <c r="G42" i="52"/>
  <c r="G45" i="52"/>
  <c r="K45" i="52"/>
  <c r="O36" i="52"/>
  <c r="N28" i="52"/>
  <c r="M46" i="52"/>
  <c r="I23" i="52"/>
  <c r="G46" i="52"/>
  <c r="M36" i="52"/>
  <c r="O73" i="52"/>
  <c r="K36" i="52"/>
  <c r="K23" i="52"/>
  <c r="J37" i="52"/>
  <c r="J47" i="52" s="1"/>
  <c r="J57" i="52" s="1"/>
  <c r="K24" i="52"/>
  <c r="K46" i="52"/>
  <c r="I36" i="52"/>
  <c r="I24" i="52"/>
  <c r="I46" i="52"/>
  <c r="I22" i="52"/>
  <c r="G36" i="52"/>
  <c r="F19" i="52"/>
  <c r="L19" i="52"/>
  <c r="J19" i="52"/>
  <c r="H19" i="52"/>
  <c r="N15" i="52"/>
  <c r="M37" i="52"/>
  <c r="L47" i="52"/>
  <c r="L57" i="52" s="1"/>
  <c r="E49" i="52"/>
  <c r="G50" i="52"/>
  <c r="D37" i="52"/>
  <c r="F49" i="52"/>
  <c r="E36" i="52"/>
  <c r="F37" i="52"/>
  <c r="H77" i="52"/>
  <c r="H59" i="52" s="1"/>
  <c r="H49" i="52"/>
  <c r="E23" i="52"/>
  <c r="H37" i="52"/>
  <c r="G23" i="52"/>
  <c r="E48" i="52"/>
  <c r="K49" i="52"/>
  <c r="E27" i="52"/>
  <c r="G27" i="52"/>
  <c r="I48" i="52"/>
  <c r="I27" i="52"/>
  <c r="K27" i="52"/>
  <c r="M48" i="52"/>
  <c r="G48" i="52"/>
  <c r="M23" i="52"/>
  <c r="E22" i="52"/>
  <c r="E24" i="52"/>
  <c r="M27" i="52"/>
  <c r="G22" i="52"/>
  <c r="G24" i="52"/>
  <c r="E46" i="52"/>
  <c r="F55" i="53" l="1"/>
  <c r="G55" i="53" s="1"/>
  <c r="D49" i="53"/>
  <c r="E47" i="53"/>
  <c r="O47" i="53"/>
  <c r="P47" i="53" s="1"/>
  <c r="D57" i="53"/>
  <c r="J57" i="53"/>
  <c r="K47" i="53"/>
  <c r="J49" i="53"/>
  <c r="J50" i="53" s="1"/>
  <c r="L49" i="53"/>
  <c r="L50" i="53" s="1"/>
  <c r="M47" i="53"/>
  <c r="L57" i="53"/>
  <c r="H57" i="53"/>
  <c r="I47" i="53"/>
  <c r="H49" i="53"/>
  <c r="H50" i="53" s="1"/>
  <c r="O56" i="52"/>
  <c r="M49" i="52"/>
  <c r="I49" i="52"/>
  <c r="I50" i="52"/>
  <c r="G49" i="52"/>
  <c r="L77" i="52"/>
  <c r="L59" i="52" s="1"/>
  <c r="J77" i="52"/>
  <c r="J59" i="52" s="1"/>
  <c r="K47" i="52"/>
  <c r="K37" i="52"/>
  <c r="K50" i="52"/>
  <c r="M50" i="52"/>
  <c r="O49" i="52"/>
  <c r="O69" i="52"/>
  <c r="E50" i="52"/>
  <c r="O50" i="52"/>
  <c r="J51" i="52"/>
  <c r="F47" i="52"/>
  <c r="F57" i="52" s="1"/>
  <c r="G37" i="52"/>
  <c r="F77" i="52"/>
  <c r="F59" i="52" s="1"/>
  <c r="H47" i="52"/>
  <c r="H57" i="52" s="1"/>
  <c r="I37" i="52"/>
  <c r="O37" i="52"/>
  <c r="D47" i="52"/>
  <c r="D57" i="52" s="1"/>
  <c r="E37" i="52"/>
  <c r="O74" i="52"/>
  <c r="L51" i="52"/>
  <c r="M47" i="52"/>
  <c r="H67" i="53" l="1"/>
  <c r="H58" i="53" s="1"/>
  <c r="I49" i="53"/>
  <c r="J67" i="53"/>
  <c r="J58" i="53" s="1"/>
  <c r="J55" i="53"/>
  <c r="K55" i="53" s="1"/>
  <c r="K49" i="53"/>
  <c r="E49" i="53"/>
  <c r="D50" i="53"/>
  <c r="O49" i="53"/>
  <c r="L67" i="53"/>
  <c r="L58" i="53" s="1"/>
  <c r="M49" i="53"/>
  <c r="O57" i="53"/>
  <c r="O77" i="52"/>
  <c r="O57" i="52"/>
  <c r="O59" i="52"/>
  <c r="J67" i="52"/>
  <c r="J58" i="52" s="1"/>
  <c r="K51" i="52"/>
  <c r="M51" i="52"/>
  <c r="L67" i="52"/>
  <c r="L58" i="52" s="1"/>
  <c r="D51" i="52"/>
  <c r="E47" i="52"/>
  <c r="O47" i="52"/>
  <c r="P47" i="52" s="1"/>
  <c r="I47" i="52"/>
  <c r="H51" i="52"/>
  <c r="F51" i="52"/>
  <c r="G47" i="52"/>
  <c r="O50" i="53" l="1"/>
  <c r="E50" i="53"/>
  <c r="D67" i="53"/>
  <c r="L55" i="53"/>
  <c r="M55" i="53" s="1"/>
  <c r="D55" i="53"/>
  <c r="H55" i="53"/>
  <c r="I55" i="53" s="1"/>
  <c r="D67" i="52"/>
  <c r="J55" i="52"/>
  <c r="K55" i="52" s="1"/>
  <c r="O51" i="52"/>
  <c r="E51" i="52"/>
  <c r="L55" i="52"/>
  <c r="M55" i="52" s="1"/>
  <c r="G51" i="52"/>
  <c r="F67" i="52"/>
  <c r="F58" i="52" s="1"/>
  <c r="F55" i="52"/>
  <c r="G55" i="52" s="1"/>
  <c r="H67" i="52"/>
  <c r="H58" i="52" s="1"/>
  <c r="I51" i="52"/>
  <c r="E55" i="53" l="1"/>
  <c r="N55" i="53"/>
  <c r="O67" i="53"/>
  <c r="D58" i="53"/>
  <c r="O58" i="53" s="1"/>
  <c r="D55" i="52"/>
  <c r="E55" i="52" s="1"/>
  <c r="O67" i="52"/>
  <c r="D58" i="52"/>
  <c r="O58" i="52" s="1"/>
  <c r="I55" i="52"/>
  <c r="E52" i="52"/>
  <c r="O52" i="52"/>
  <c r="P55" i="53" l="1"/>
  <c r="O62" i="53"/>
  <c r="N55" i="52"/>
  <c r="O62" i="52" s="1"/>
  <c r="P55" i="52" l="1"/>
</calcChain>
</file>

<file path=xl/sharedStrings.xml><?xml version="1.0" encoding="utf-8"?>
<sst xmlns="http://schemas.openxmlformats.org/spreadsheetml/2006/main" count="134" uniqueCount="57">
  <si>
    <t>PROFIT &amp; LOSS STATEMENT:  Summary Report</t>
  </si>
  <si>
    <t xml:space="preserve">Staybridge Suites Mayadeen </t>
  </si>
  <si>
    <t>Summary P&amp;L</t>
  </si>
  <si>
    <t>Total</t>
  </si>
  <si>
    <t>Year Ending</t>
  </si>
  <si>
    <t xml:space="preserve"> </t>
  </si>
  <si>
    <t>Hotel Room Count</t>
  </si>
  <si>
    <t>Available Rooms</t>
  </si>
  <si>
    <t>Occupied Rooms</t>
  </si>
  <si>
    <t>Occupancy</t>
  </si>
  <si>
    <t>Average Daily Rate (ADR)</t>
  </si>
  <si>
    <t>Change from Previous Year</t>
  </si>
  <si>
    <t>RevPAR</t>
  </si>
  <si>
    <t>Amount</t>
  </si>
  <si>
    <t>Percent</t>
  </si>
  <si>
    <t>Revenue</t>
  </si>
  <si>
    <t>Rooms</t>
  </si>
  <si>
    <t>Food &amp; Beverage</t>
  </si>
  <si>
    <t>Other Operating Department</t>
  </si>
  <si>
    <t>Shop Rental</t>
  </si>
  <si>
    <t xml:space="preserve">  Total Revenue</t>
  </si>
  <si>
    <t>Departmental Expenses</t>
  </si>
  <si>
    <t>Leisure</t>
  </si>
  <si>
    <t>OOD2</t>
  </si>
  <si>
    <t>OOD3</t>
  </si>
  <si>
    <t xml:space="preserve">  Total Expenses</t>
  </si>
  <si>
    <t>Gross Operating Incom</t>
  </si>
  <si>
    <t>Undistributed Operating Expense</t>
  </si>
  <si>
    <t>Overhead expenses</t>
  </si>
  <si>
    <t>Admin &amp; General</t>
  </si>
  <si>
    <t>Sales &amp; Marketing</t>
  </si>
  <si>
    <t>Marketing contribution</t>
  </si>
  <si>
    <t xml:space="preserve">Property Maintenance </t>
  </si>
  <si>
    <t>Utilities</t>
  </si>
  <si>
    <t xml:space="preserve">  Total Undistributed</t>
  </si>
  <si>
    <t>Gross Operating Profit</t>
  </si>
  <si>
    <t>Rent &amp; Insurance</t>
  </si>
  <si>
    <t>FF&amp;E</t>
  </si>
  <si>
    <t>License Fees</t>
  </si>
  <si>
    <t>Adjusted Gross Operating Profit (AGOP)</t>
  </si>
  <si>
    <t>Incentive Management Fees (IMF)</t>
  </si>
  <si>
    <t>Net Operating Profit (NOP)</t>
  </si>
  <si>
    <t>Tore PAR</t>
  </si>
  <si>
    <t>GOPPAR</t>
  </si>
  <si>
    <t>Operator's Fees / Per Av.Key</t>
  </si>
  <si>
    <t>Operator's Cost / Per Av. Key</t>
  </si>
  <si>
    <t>NOPPAR</t>
  </si>
  <si>
    <t>Marketing Fees</t>
  </si>
  <si>
    <t xml:space="preserve">Reservation Fees </t>
  </si>
  <si>
    <t>IT Fees</t>
  </si>
  <si>
    <t xml:space="preserve">Service charge fees </t>
  </si>
  <si>
    <t>Loyalty Fees</t>
  </si>
  <si>
    <t>Gross Up Fees</t>
  </si>
  <si>
    <t>Total Cost</t>
  </si>
  <si>
    <t>© 2024 Direct Hotel Solution LLC. All Rights Reserved. Propriety and confidential.</t>
  </si>
  <si>
    <t>Marketing Fees, 1% of rooms</t>
  </si>
  <si>
    <t>Reservation Fees, 1% of rooms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</si>
</sst>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0">
    <numFmt numFmtId="7" formatCode="&quot;$&quot;#,##0.00_);\(&quot;$&quot;#,##0.0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0.0_);[Red]\(#,##0.0\)"/>
    <numFmt numFmtId="167" formatCode="0.0%"/>
    <numFmt numFmtId="168" formatCode="#,##0.0;[Red]\(#,##0.0\)"/>
    <numFmt numFmtId="169" formatCode="0_)"/>
    <numFmt numFmtId="170" formatCode="0.0\ &quot;Year&quot;"/>
    <numFmt numFmtId="171" formatCode="0\ &quot;Year&quot;"/>
    <numFmt numFmtId="172" formatCode="_(* #,##0.0_);_(* \(#,##0.0\);_(* &quot;-&quot;??_);_(@_)"/>
    <numFmt numFmtId="173" formatCode="\£#,##0_);\(\£#,##0\)"/>
    <numFmt numFmtId="174" formatCode="0.000\ &quot;Years     &quot;"/>
    <numFmt numFmtId="175" formatCode="0.00\ &quot;Years&quot;"/>
    <numFmt numFmtId="176" formatCode="&quot;$&quot;#,##0.00"/>
    <numFmt numFmtId="177" formatCode="0.0\ &quot;Years     &quot;"/>
    <numFmt numFmtId="178" formatCode="#,##0;\(#,##0\)"/>
    <numFmt numFmtId="179" formatCode="#,##0;\-#,##0;\-"/>
    <numFmt numFmtId="180" formatCode="_-* #,##0\ &quot;F&quot;_-;\-* #,##0\ &quot;F&quot;_-;_-* &quot;-&quot;\ &quot;F&quot;_-;_-@_-"/>
    <numFmt numFmtId="181" formatCode="0.00_)"/>
    <numFmt numFmtId="182" formatCode="_(* #,##0_);_(* \(#,##0\);_(* &quot;-&quot;??_);_(@_)"/>
    <numFmt numFmtId="183" formatCode="0.000_)"/>
    <numFmt numFmtId="184" formatCode="0.000000%"/>
    <numFmt numFmtId="185" formatCode="[$-409]mmmmm;@"/>
    <numFmt numFmtId="186" formatCode="* \(#,##0\);* #,##0_);&quot;-&quot;??_);@"/>
    <numFmt numFmtId="187" formatCode="#,##0;[Red]\(#,##0\)"/>
    <numFmt numFmtId="188" formatCode="0.00_);\(0.00\);0.00"/>
    <numFmt numFmtId="189" formatCode="0.00\ &quot;Years     &quot;"/>
    <numFmt numFmtId="190" formatCode="dd\ mmm\ yyyy_);;;&quot;  &quot;@"/>
    <numFmt numFmtId="191" formatCode="0.0;[Red]\(0.0\)"/>
    <numFmt numFmtId="192" formatCode="_-* #,##0\ _D_M_-;\-* #,##0\ _D_M_-;_-* &quot;-&quot;\ _D_M_-;_-@_-"/>
    <numFmt numFmtId="193" formatCode="_-* #,##0.00\ _D_M_-;\-* #,##0.00\ _D_M_-;_-* &quot;-&quot;??\ _D_M_-;_-@_-"/>
    <numFmt numFmtId="194" formatCode="* #,##0_%;* \-#,##0_%;* #,##0_%;@_%"/>
    <numFmt numFmtId="195" formatCode="_-[$€]* #,##0.00_-;\-[$€]* #,##0.00_-;_-[$€]* &quot;-&quot;??_-;_-@_-"/>
    <numFmt numFmtId="196" formatCode="_-[$€-2]* #,##0.00_-;\-[$€-2]* #,##0.00_-;_-[$€-2]* &quot;-&quot;??_-"/>
    <numFmt numFmtId="197" formatCode="#,##0.000_);[Red]\(#,##0.000\)"/>
    <numFmt numFmtId="198" formatCode="0_);[Red]\(0\)"/>
    <numFmt numFmtId="199" formatCode="0.000%"/>
    <numFmt numFmtId="200" formatCode="#,##0_);\(#,##0\);\-_)"/>
    <numFmt numFmtId="201" formatCode="0.00_);\(0.00\);0.00_)"/>
    <numFmt numFmtId="202" formatCode="_(* #,##0.0000_);_(* \(#,##0.0000\);_(* &quot;-&quot;??_);_(@_)"/>
    <numFmt numFmtId="203" formatCode="&quot;$&quot;#,##0.0_);\(&quot;$&quot;#,##0.0\)"/>
    <numFmt numFmtId="204" formatCode="0\ &quot;days&quot;"/>
    <numFmt numFmtId="205" formatCode="0\ &quot;Years     &quot;"/>
    <numFmt numFmtId="206" formatCode="_(&quot;$&quot;* #,##0.000_);_(&quot;$&quot;* \(#,##0.000\);_(&quot;$&quot;* &quot;-&quot;??_);_(@_)"/>
    <numFmt numFmtId="207" formatCode="&quot;$&quot;#,##0.0\);[Red]\(&quot;$&quot;#,##0.0\)"/>
    <numFmt numFmtId="208" formatCode="General_);[Red]\-General_)"/>
    <numFmt numFmtId="209" formatCode="_(#,##0.0,,_);[Red]\(#,##0.0,,\);_(&quot;-&quot;_);_-@_-"/>
    <numFmt numFmtId="210" formatCode="General_)"/>
    <numFmt numFmtId="211" formatCode="0.0_)"/>
    <numFmt numFmtId="212" formatCode="#,##0.0000_);\(#,##0.0000\)"/>
    <numFmt numFmtId="213" formatCode="0.0000000%"/>
    <numFmt numFmtId="214" formatCode="#,##0.00000_);\(#,##0.00000\)"/>
    <numFmt numFmtId="215" formatCode="0.00\%;\-0.00\%;0.00\%"/>
    <numFmt numFmtId="216" formatCode="0.00\x;\-0.00\x;0.00\x"/>
    <numFmt numFmtId="217" formatCode="mm/dd/yy"/>
    <numFmt numFmtId="218" formatCode="##0.00000"/>
    <numFmt numFmtId="219" formatCode="#,##0.0\);\(#,##0.0\)"/>
    <numFmt numFmtId="220" formatCode="0.0000_)"/>
    <numFmt numFmtId="221" formatCode="_-* #,##0_-;\-* #,##0_-;_-* &quot;-&quot;??_-;_-@_-"/>
    <numFmt numFmtId="222" formatCode="_-&quot;F&quot;\ * #,##0_-;_-&quot;F&quot;\ * #,##0\-;_-&quot;F&quot;\ * &quot;-&quot;_-;_-@_-"/>
    <numFmt numFmtId="223" formatCode="_-&quot;F&quot;\ * #,##0.00_-;_-&quot;F&quot;\ * #,##0.00\-;_-&quot;F&quot;\ * &quot;-&quot;??_-;_-@_-"/>
    <numFmt numFmtId="224" formatCode="_-* #,##0\ &quot;DM&quot;_-;\-* #,##0\ &quot;DM&quot;_-;_-* &quot;-&quot;\ &quot;DM&quot;_-;_-@_-"/>
    <numFmt numFmtId="225" formatCode="_-* #,##0.00\ &quot;DM&quot;_-;\-* #,##0.00\ &quot;DM&quot;_-;_-* &quot;-&quot;??\ &quot;DM&quot;_-;_-@_-"/>
    <numFmt numFmtId="226" formatCode="\¥#,##0_);\(\¥#,##0\)"/>
    <numFmt numFmtId="227" formatCode="&quot;Issued: &quot;[$-409]mmmm\ d\,\ yyyy;@"/>
    <numFmt numFmtId="228" formatCode="&quot;Year &quot;0"/>
    <numFmt numFmtId="229" formatCode="####"/>
  </numFmts>
  <fonts count="131">
    <font>
      <sz val="11"/>
      <color theme="1"/>
      <name val="Calibri"/>
      <family val="2"/>
      <scheme val="minor"/>
    </font>
    <font>
      <sz val="11"/>
      <color theme="1"/>
      <name val="Calibri"/>
      <family val="2"/>
      <scheme val="minor"/>
    </font>
    <font>
      <sz val="11"/>
      <color indexed="8"/>
      <name val="Calibri"/>
      <family val="2"/>
    </font>
    <font>
      <sz val="10"/>
      <color indexed="8"/>
      <name val="Arial"/>
      <family val="2"/>
    </font>
    <font>
      <sz val="10"/>
      <name val="Arial"/>
      <family val="2"/>
    </font>
    <font>
      <b/>
      <sz val="10"/>
      <name val="Arial"/>
      <family val="2"/>
    </font>
    <font>
      <sz val="14"/>
      <name val="Times New Roman"/>
      <family val="1"/>
    </font>
    <font>
      <sz val="12"/>
      <color indexed="12"/>
      <name val="Times New Roman"/>
      <family val="1"/>
    </font>
    <font>
      <sz val="12"/>
      <name val="Times New Roman"/>
      <family val="1"/>
    </font>
    <font>
      <sz val="10"/>
      <name val="Geneva"/>
      <family val="2"/>
    </font>
    <font>
      <sz val="10"/>
      <name val="Helv"/>
      <family val="2"/>
    </font>
    <font>
      <b/>
      <sz val="10"/>
      <color indexed="18"/>
      <name val="Arial"/>
      <family val="2"/>
    </font>
    <font>
      <b/>
      <u val="singleAccounting"/>
      <sz val="10"/>
      <color indexed="18"/>
      <name val="Arial"/>
      <family val="2"/>
    </font>
    <font>
      <sz val="10"/>
      <name val="Book Antiqua"/>
      <family val="1"/>
    </font>
    <font>
      <sz val="11"/>
      <color indexed="9"/>
      <name val="Calibri"/>
      <family val="2"/>
    </font>
    <font>
      <sz val="10"/>
      <name val="MS Sans Serif"/>
      <family val="2"/>
    </font>
    <font>
      <b/>
      <sz val="10"/>
      <name val="MS Sans Serif"/>
      <family val="2"/>
    </font>
    <font>
      <sz val="12"/>
      <name val="Arial"/>
      <family val="2"/>
    </font>
    <font>
      <b/>
      <sz val="11"/>
      <color indexed="63"/>
      <name val="Calibri"/>
      <family val="2"/>
    </font>
    <font>
      <sz val="12"/>
      <color indexed="8"/>
      <name val="Times New Roman"/>
      <family val="1"/>
    </font>
    <font>
      <sz val="11"/>
      <color indexed="20"/>
      <name val="Calibri"/>
      <family val="2"/>
    </font>
    <font>
      <b/>
      <sz val="11"/>
      <color indexed="52"/>
      <name val="Calibri"/>
      <family val="2"/>
    </font>
    <font>
      <sz val="10"/>
      <color indexed="8"/>
      <name val="Tms Rmn"/>
    </font>
    <font>
      <sz val="10"/>
      <color indexed="12"/>
      <name val="Times New Roman"/>
      <family val="1"/>
    </font>
    <font>
      <sz val="12"/>
      <name val="Tms Rmn"/>
    </font>
    <font>
      <b/>
      <sz val="12"/>
      <name val="Times New Roman"/>
      <family val="1"/>
    </font>
    <font>
      <sz val="8"/>
      <name val="Times New Roman"/>
      <family val="1"/>
    </font>
    <font>
      <sz val="10"/>
      <name val="Courier"/>
      <family val="3"/>
    </font>
    <font>
      <u val="singleAccounting"/>
      <sz val="10"/>
      <name val="Arial"/>
      <family val="2"/>
    </font>
    <font>
      <sz val="32"/>
      <color indexed="8"/>
      <name val="Times New Roman"/>
      <family val="1"/>
    </font>
    <font>
      <sz val="8"/>
      <name val="Arial"/>
      <family val="2"/>
    </font>
    <font>
      <b/>
      <sz val="14"/>
      <name val="Arial"/>
      <family val="2"/>
    </font>
    <font>
      <b/>
      <i/>
      <sz val="14"/>
      <name val="Arial"/>
      <family val="2"/>
    </font>
    <font>
      <b/>
      <sz val="12"/>
      <name val="Arial"/>
      <family val="2"/>
    </font>
    <font>
      <b/>
      <sz val="11"/>
      <name val="Arial"/>
      <family val="2"/>
    </font>
    <font>
      <b/>
      <sz val="24"/>
      <name val="Arial Narrow"/>
      <family val="2"/>
    </font>
    <font>
      <b/>
      <i/>
      <sz val="12"/>
      <name val="Arial"/>
      <family val="2"/>
    </font>
    <font>
      <i/>
      <sz val="12"/>
      <name val="Arial"/>
      <family val="2"/>
    </font>
    <font>
      <sz val="9"/>
      <name val="Arial"/>
      <family val="2"/>
    </font>
    <font>
      <i/>
      <sz val="10"/>
      <name val="Arial"/>
      <family val="2"/>
    </font>
    <font>
      <sz val="9"/>
      <color indexed="18"/>
      <name val="Arial"/>
      <family val="2"/>
    </font>
    <font>
      <i/>
      <sz val="10"/>
      <color indexed="18"/>
      <name val="Arial"/>
      <family val="2"/>
    </font>
    <font>
      <sz val="10"/>
      <color indexed="18"/>
      <name val="Arial"/>
      <family val="2"/>
    </font>
    <font>
      <sz val="8"/>
      <color indexed="18"/>
      <name val="Arial"/>
      <family val="2"/>
    </font>
    <font>
      <i/>
      <sz val="9"/>
      <color indexed="18"/>
      <name val="Arial"/>
      <family val="2"/>
    </font>
    <font>
      <b/>
      <sz val="11"/>
      <color indexed="9"/>
      <name val="Calibri"/>
      <family val="2"/>
    </font>
    <font>
      <sz val="11"/>
      <name val="Tms Rmn"/>
    </font>
    <font>
      <sz val="8"/>
      <name val="Helv"/>
    </font>
    <font>
      <sz val="24"/>
      <name val="MS Sans Serif"/>
      <family val="2"/>
    </font>
    <font>
      <sz val="10"/>
      <name val="MS Serif"/>
      <family val="1"/>
    </font>
    <font>
      <sz val="10"/>
      <name val="Times New Roman"/>
      <family val="1"/>
    </font>
    <font>
      <sz val="8"/>
      <color indexed="8"/>
      <name val="MS Sans Serif"/>
      <family val="2"/>
    </font>
    <font>
      <b/>
      <sz val="12"/>
      <color indexed="8"/>
      <name val="Times New Roman"/>
      <family val="1"/>
    </font>
    <font>
      <u val="doubleAccounting"/>
      <sz val="10"/>
      <name val="Arial"/>
      <family val="2"/>
    </font>
    <font>
      <i/>
      <sz val="10"/>
      <color indexed="12"/>
      <name val="times new roman"/>
      <family val="1"/>
    </font>
    <font>
      <sz val="11"/>
      <color indexed="62"/>
      <name val="Calibri"/>
      <family val="2"/>
    </font>
    <font>
      <sz val="10"/>
      <color indexed="16"/>
      <name val="MS Serif"/>
      <family val="1"/>
    </font>
    <font>
      <b/>
      <sz val="11"/>
      <color indexed="8"/>
      <name val="Calibri"/>
      <family val="2"/>
    </font>
    <font>
      <i/>
      <sz val="11"/>
      <color indexed="23"/>
      <name val="Calibri"/>
      <family val="2"/>
    </font>
    <font>
      <b/>
      <i/>
      <sz val="10"/>
      <color indexed="10"/>
      <name val="Arial"/>
      <family val="2"/>
    </font>
    <font>
      <sz val="10"/>
      <name val="Helv"/>
    </font>
    <font>
      <sz val="1"/>
      <color indexed="8"/>
      <name val="Courier"/>
      <family val="3"/>
    </font>
    <font>
      <sz val="11"/>
      <color indexed="17"/>
      <name val="Calibri"/>
      <family val="2"/>
    </font>
    <font>
      <sz val="10"/>
      <color indexed="23"/>
      <name val="Arial"/>
      <family val="2"/>
    </font>
    <font>
      <b/>
      <sz val="10"/>
      <name val="Times New Roman"/>
      <family val="1"/>
    </font>
    <font>
      <sz val="12"/>
      <color indexed="9"/>
      <name val="Times New Roman"/>
      <family val="1"/>
    </font>
    <font>
      <sz val="32"/>
      <name val="Times New Roman"/>
      <family val="1"/>
    </font>
    <font>
      <sz val="24"/>
      <name val="Times New Roman"/>
      <family val="1"/>
    </font>
    <font>
      <sz val="18"/>
      <name val="Times New Roman"/>
      <family val="1"/>
    </font>
    <font>
      <b/>
      <sz val="15"/>
      <color indexed="56"/>
      <name val="Calibri"/>
      <family val="2"/>
    </font>
    <font>
      <b/>
      <sz val="13"/>
      <color indexed="56"/>
      <name val="Calibri"/>
      <family val="2"/>
    </font>
    <font>
      <b/>
      <sz val="11"/>
      <color indexed="56"/>
      <name val="Calibri"/>
      <family val="2"/>
    </font>
    <font>
      <b/>
      <sz val="10"/>
      <color indexed="9"/>
      <name val="Arial"/>
      <family val="2"/>
    </font>
    <font>
      <b/>
      <i/>
      <sz val="22"/>
      <name val="Times New Roman"/>
      <family val="1"/>
    </font>
    <font>
      <sz val="24"/>
      <color indexed="8"/>
      <name val="Times New Roman"/>
      <family val="1"/>
    </font>
    <font>
      <u/>
      <sz val="10"/>
      <color indexed="12"/>
      <name val="Arial"/>
      <family val="2"/>
    </font>
    <font>
      <sz val="10"/>
      <color indexed="24"/>
      <name val="Arial"/>
      <family val="2"/>
    </font>
    <font>
      <sz val="10"/>
      <color indexed="12"/>
      <name val="Arial"/>
      <family val="2"/>
    </font>
    <font>
      <b/>
      <sz val="13"/>
      <name val="Times New Roman"/>
      <family val="1"/>
    </font>
    <font>
      <b/>
      <i/>
      <sz val="12"/>
      <name val="Times New Roman"/>
      <family val="1"/>
    </font>
    <font>
      <i/>
      <sz val="12"/>
      <name val="Times New Roman"/>
      <family val="1"/>
    </font>
    <font>
      <sz val="11"/>
      <name val="Times New Roman"/>
      <family val="1"/>
    </font>
    <font>
      <sz val="9"/>
      <name val="Times New Roman"/>
      <family val="1"/>
    </font>
    <font>
      <b/>
      <sz val="11"/>
      <name val="Times New Roman"/>
      <family val="1"/>
    </font>
    <font>
      <b/>
      <sz val="9"/>
      <name val="Times New Roman"/>
      <family val="1"/>
    </font>
    <font>
      <sz val="11"/>
      <color indexed="52"/>
      <name val="Calibri"/>
      <family val="2"/>
    </font>
    <font>
      <sz val="10"/>
      <color indexed="8"/>
      <name val="MS Sans Serif"/>
      <family val="2"/>
    </font>
    <font>
      <sz val="18"/>
      <color indexed="8"/>
      <name val="Times New Roman"/>
      <family val="1"/>
    </font>
    <font>
      <sz val="8"/>
      <color indexed="10"/>
      <name val="Arial"/>
      <family val="2"/>
    </font>
    <font>
      <sz val="11"/>
      <color indexed="60"/>
      <name val="Calibri"/>
      <family val="2"/>
    </font>
    <font>
      <sz val="7"/>
      <name val="Small Fonts"/>
      <family val="2"/>
    </font>
    <font>
      <b/>
      <i/>
      <sz val="16"/>
      <name val="Helv"/>
    </font>
    <font>
      <i/>
      <sz val="12"/>
      <color indexed="8"/>
      <name val="Times New Roman"/>
      <family val="1"/>
    </font>
    <font>
      <i/>
      <sz val="10"/>
      <name val="Times New Roman"/>
      <family val="1"/>
    </font>
    <font>
      <b/>
      <sz val="12"/>
      <color indexed="13"/>
      <name val="Times New Roman"/>
      <family val="1"/>
    </font>
    <font>
      <sz val="10"/>
      <name val="Arial Narrow"/>
      <family val="2"/>
    </font>
    <font>
      <sz val="12"/>
      <color indexed="10"/>
      <name val="Times New Roman"/>
      <family val="1"/>
    </font>
    <font>
      <sz val="8"/>
      <color indexed="38"/>
      <name val="Arial"/>
      <family val="2"/>
    </font>
    <font>
      <b/>
      <sz val="9"/>
      <name val="Arial"/>
      <family val="2"/>
    </font>
    <font>
      <b/>
      <i/>
      <sz val="16"/>
      <name val="Arial"/>
      <family val="2"/>
    </font>
    <font>
      <b/>
      <sz val="12"/>
      <color indexed="32"/>
      <name val="Arial"/>
      <family val="2"/>
    </font>
    <font>
      <i/>
      <sz val="11"/>
      <name val="Arial"/>
      <family val="2"/>
    </font>
    <font>
      <sz val="11"/>
      <name val="Arial"/>
      <family val="2"/>
    </font>
    <font>
      <sz val="10"/>
      <name val="Tms Rmn"/>
    </font>
    <font>
      <sz val="10"/>
      <color indexed="23"/>
      <name val="MS Sans Serif"/>
      <family val="2"/>
    </font>
    <font>
      <sz val="10"/>
      <color indexed="12"/>
      <name val="TimesNewRomanPS"/>
    </font>
    <font>
      <sz val="8"/>
      <name val="MS Sans Serif"/>
      <family val="2"/>
    </font>
    <font>
      <i/>
      <sz val="8"/>
      <name val="MS Sans Serif"/>
      <family val="2"/>
    </font>
    <font>
      <b/>
      <sz val="12"/>
      <name val="MS Sans Serif"/>
      <family val="2"/>
    </font>
    <font>
      <sz val="10"/>
      <name val="TimesNewRomanPS"/>
    </font>
    <font>
      <b/>
      <sz val="14"/>
      <color indexed="12"/>
      <name val="Times New Roman"/>
      <family val="1"/>
    </font>
    <font>
      <b/>
      <sz val="18"/>
      <name val="Times New Roman"/>
      <family val="1"/>
    </font>
    <font>
      <b/>
      <sz val="8"/>
      <color indexed="8"/>
      <name val="Helv"/>
    </font>
    <font>
      <b/>
      <sz val="12"/>
      <color indexed="60"/>
      <name val="Swis721 Cn BT"/>
    </font>
    <font>
      <b/>
      <sz val="14"/>
      <name val="CG Times (W1)"/>
      <family val="1"/>
    </font>
    <font>
      <b/>
      <sz val="16"/>
      <color indexed="9"/>
      <name val="Arial"/>
      <family val="2"/>
    </font>
    <font>
      <b/>
      <sz val="18"/>
      <color indexed="56"/>
      <name val="Cambria"/>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10"/>
      <name val="Calibri"/>
      <family val="2"/>
    </font>
    <font>
      <u/>
      <sz val="10"/>
      <name val="Times New Roman"/>
      <family val="1"/>
    </font>
    <font>
      <sz val="11"/>
      <name val="ZapfCalligr BT"/>
      <family val="1"/>
    </font>
    <font>
      <sz val="14"/>
      <name val="ＭＳ 明朝"/>
      <family val="1"/>
      <charset val="128"/>
    </font>
    <font>
      <sz val="11"/>
      <name val="ＭＳ Ｐゴシック"/>
      <family val="3"/>
      <charset val="128"/>
    </font>
    <font>
      <b/>
      <sz val="11"/>
      <color theme="1"/>
      <name val="Calibri"/>
      <family val="2"/>
      <scheme val="minor"/>
    </font>
    <font>
      <sz val="10"/>
      <color indexed="9"/>
      <name val="Arial"/>
      <family val="2"/>
    </font>
    <font>
      <b/>
      <sz val="14"/>
      <color indexed="9"/>
      <name val="Arial"/>
      <family val="2"/>
    </font>
    <font>
      <b/>
      <sz val="16"/>
      <name val="Arial"/>
      <family val="2"/>
    </font>
    <font>
      <b/>
      <sz val="12"/>
      <color indexed="9"/>
      <name val="Arial"/>
      <family val="2"/>
    </font>
  </fonts>
  <fills count="5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4"/>
      </patternFill>
    </fill>
    <fill>
      <patternFill patternType="solid">
        <fgColor indexed="9"/>
      </patternFill>
    </fill>
    <fill>
      <patternFill patternType="solid">
        <fgColor indexed="9"/>
        <bgColor indexed="64"/>
      </patternFill>
    </fill>
    <fill>
      <patternFill patternType="solid">
        <fgColor indexed="27"/>
        <bgColor indexed="64"/>
      </patternFill>
    </fill>
    <fill>
      <patternFill patternType="solid">
        <fgColor indexed="26"/>
        <bgColor indexed="64"/>
      </patternFill>
    </fill>
    <fill>
      <patternFill patternType="solid">
        <fgColor indexed="28"/>
        <bgColor indexed="64"/>
      </patternFill>
    </fill>
    <fill>
      <patternFill patternType="solid">
        <fgColor indexed="22"/>
        <bgColor indexed="64"/>
      </patternFill>
    </fill>
    <fill>
      <patternFill patternType="lightGray">
        <fgColor indexed="15"/>
      </patternFill>
    </fill>
    <fill>
      <patternFill patternType="lightGray">
        <fgColor indexed="12"/>
      </patternFill>
    </fill>
    <fill>
      <patternFill patternType="solid">
        <fgColor indexed="51"/>
        <bgColor indexed="64"/>
      </patternFill>
    </fill>
    <fill>
      <patternFill patternType="solid">
        <fgColor indexed="12"/>
      </patternFill>
    </fill>
    <fill>
      <patternFill patternType="solid">
        <fgColor indexed="11"/>
        <bgColor indexed="64"/>
      </patternFill>
    </fill>
    <fill>
      <patternFill patternType="solid">
        <fgColor indexed="18"/>
      </patternFill>
    </fill>
    <fill>
      <patternFill patternType="solid">
        <fgColor indexed="43"/>
        <bgColor indexed="64"/>
      </patternFill>
    </fill>
    <fill>
      <patternFill patternType="solid">
        <fgColor indexed="13"/>
      </patternFill>
    </fill>
    <fill>
      <patternFill patternType="solid">
        <fgColor indexed="12"/>
        <bgColor indexed="64"/>
      </patternFill>
    </fill>
    <fill>
      <patternFill patternType="mediumGray">
        <fgColor indexed="22"/>
      </patternFill>
    </fill>
    <fill>
      <patternFill patternType="solid">
        <fgColor indexed="57"/>
        <bgColor indexed="64"/>
      </patternFill>
    </fill>
    <fill>
      <patternFill patternType="solid">
        <fgColor indexed="24"/>
        <bgColor indexed="64"/>
      </patternFill>
    </fill>
    <fill>
      <patternFill patternType="solid">
        <fgColor indexed="14"/>
        <bgColor indexed="64"/>
      </patternFill>
    </fill>
    <fill>
      <patternFill patternType="solid">
        <fgColor theme="0" tint="-4.9989318521683403E-2"/>
        <bgColor indexed="64"/>
      </patternFill>
    </fill>
    <fill>
      <patternFill patternType="solid">
        <fgColor theme="9" tint="-0.249977111117893"/>
        <bgColor indexed="64"/>
      </patternFill>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3" tint="0.59999389629810485"/>
        <bgColor indexed="64"/>
      </patternFill>
    </fill>
  </fills>
  <borders count="48">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medium">
        <color indexed="18"/>
      </bottom>
      <diagonal/>
    </border>
    <border>
      <left style="medium">
        <color indexed="64"/>
      </left>
      <right/>
      <top style="medium">
        <color indexed="64"/>
      </top>
      <bottom/>
      <diagonal/>
    </border>
    <border>
      <left/>
      <right/>
      <top style="medium">
        <color indexed="64"/>
      </top>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bottom style="thin">
        <color indexed="44"/>
      </bottom>
      <diagonal/>
    </border>
    <border>
      <left/>
      <right/>
      <top/>
      <bottom style="thin">
        <color indexed="8"/>
      </bottom>
      <diagonal/>
    </border>
    <border>
      <left/>
      <right/>
      <top style="thin">
        <color indexed="64"/>
      </top>
      <bottom/>
      <diagonal/>
    </border>
    <border>
      <left/>
      <right/>
      <top style="double">
        <color indexed="64"/>
      </top>
      <bottom/>
      <diagonal/>
    </border>
    <border>
      <left style="dashed">
        <color indexed="63"/>
      </left>
      <right style="dashed">
        <color indexed="63"/>
      </right>
      <top style="dashed">
        <color indexed="63"/>
      </top>
      <bottom style="dashed">
        <color indexed="63"/>
      </bottom>
      <diagonal/>
    </border>
    <border>
      <left style="double">
        <color indexed="63"/>
      </left>
      <right style="double">
        <color indexed="63"/>
      </right>
      <top style="double">
        <color indexed="63"/>
      </top>
      <bottom style="double">
        <color indexed="63"/>
      </bottom>
      <diagonal/>
    </border>
    <border>
      <left style="thin">
        <color indexed="64"/>
      </left>
      <right/>
      <top/>
      <bottom/>
      <diagonal/>
    </border>
    <border>
      <left/>
      <right/>
      <top style="thin">
        <color indexed="8"/>
      </top>
      <bottom style="thin">
        <color indexed="8"/>
      </bottom>
      <diagonal/>
    </border>
    <border>
      <left/>
      <right/>
      <top style="thin">
        <color indexed="49"/>
      </top>
      <bottom style="double">
        <color indexed="49"/>
      </bottom>
      <diagonal/>
    </border>
    <border>
      <left style="thin">
        <color indexed="64"/>
      </left>
      <right style="thin">
        <color indexed="64"/>
      </right>
      <top/>
      <bottom style="thin">
        <color indexed="64"/>
      </bottom>
      <diagonal/>
    </border>
    <border>
      <left style="dotted">
        <color indexed="28"/>
      </left>
      <right style="dotted">
        <color indexed="28"/>
      </right>
      <top style="dotted">
        <color indexed="28"/>
      </top>
      <bottom style="dotted">
        <color indexed="28"/>
      </bottom>
      <diagonal/>
    </border>
    <border>
      <left style="dashed">
        <color indexed="55"/>
      </left>
      <right style="dashed">
        <color indexed="55"/>
      </right>
      <top style="dashed">
        <color indexed="55"/>
      </top>
      <bottom style="dashed">
        <color indexed="55"/>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thick">
        <color indexed="64"/>
      </bottom>
      <diagonal/>
    </border>
    <border>
      <left style="dashed">
        <color indexed="28"/>
      </left>
      <right style="dashed">
        <color indexed="28"/>
      </right>
      <top style="dashed">
        <color indexed="28"/>
      </top>
      <bottom style="dashed">
        <color indexed="28"/>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style="medium">
        <color indexed="64"/>
      </top>
      <bottom style="thin">
        <color indexed="64"/>
      </bottom>
      <diagonal/>
    </border>
    <border>
      <left style="dotted">
        <color indexed="10"/>
      </left>
      <right style="dotted">
        <color indexed="10"/>
      </right>
      <top style="dotted">
        <color indexed="10"/>
      </top>
      <bottom style="dotted">
        <color indexed="10"/>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right style="thin">
        <color indexed="58"/>
      </right>
      <top style="thin">
        <color indexed="58"/>
      </top>
      <bottom style="thin">
        <color indexed="58"/>
      </bottom>
      <diagonal/>
    </border>
    <border>
      <left style="thin">
        <color indexed="8"/>
      </left>
      <right/>
      <top style="thin">
        <color indexed="8"/>
      </top>
      <bottom/>
      <diagonal/>
    </border>
    <border>
      <left/>
      <right style="thin">
        <color indexed="8"/>
      </right>
      <top style="thin">
        <color indexed="8"/>
      </top>
      <bottom style="thin">
        <color indexed="8"/>
      </bottom>
      <diagonal/>
    </border>
    <border>
      <left/>
      <right/>
      <top style="thin">
        <color indexed="62"/>
      </top>
      <bottom style="double">
        <color indexed="62"/>
      </bottom>
      <diagonal/>
    </border>
    <border>
      <left/>
      <right/>
      <top/>
      <bottom style="thick">
        <color indexed="49"/>
      </bottom>
      <diagonal/>
    </border>
    <border>
      <left/>
      <right/>
      <top/>
      <bottom style="medium">
        <color indexed="49"/>
      </bottom>
      <diagonal/>
    </border>
    <border>
      <left style="thin">
        <color indexed="9"/>
      </left>
      <right/>
      <top style="thin">
        <color indexed="64"/>
      </top>
      <bottom style="thin">
        <color indexed="64"/>
      </bottom>
      <diagonal/>
    </border>
    <border>
      <left/>
      <right style="thin">
        <color indexed="9"/>
      </right>
      <top style="thin">
        <color indexed="64"/>
      </top>
      <bottom style="thin">
        <color indexed="64"/>
      </bottom>
      <diagonal/>
    </border>
    <border>
      <left/>
      <right/>
      <top/>
      <bottom style="thin">
        <color auto="1"/>
      </bottom>
      <diagonal/>
    </border>
  </borders>
  <cellStyleXfs count="791">
    <xf numFmtId="0" fontId="0" fillId="0" borderId="0"/>
    <xf numFmtId="0" fontId="4" fillId="0" borderId="0"/>
    <xf numFmtId="166" fontId="6" fillId="0" borderId="5"/>
    <xf numFmtId="10" fontId="7" fillId="0" borderId="0"/>
    <xf numFmtId="9" fontId="8" fillId="0" borderId="0"/>
    <xf numFmtId="167" fontId="8" fillId="0" borderId="0"/>
    <xf numFmtId="10" fontId="8" fillId="0" borderId="0"/>
    <xf numFmtId="0" fontId="9" fillId="0" borderId="0"/>
    <xf numFmtId="0" fontId="9" fillId="0" borderId="0"/>
    <xf numFmtId="0" fontId="9" fillId="0" borderId="0"/>
    <xf numFmtId="0" fontId="10" fillId="0" borderId="0"/>
    <xf numFmtId="168" fontId="4" fillId="0" borderId="5"/>
    <xf numFmtId="0" fontId="10" fillId="0" borderId="0"/>
    <xf numFmtId="38" fontId="10" fillId="0" borderId="0"/>
    <xf numFmtId="0" fontId="10" fillId="0" borderId="0"/>
    <xf numFmtId="38" fontId="10" fillId="0" borderId="0"/>
    <xf numFmtId="0" fontId="10" fillId="0" borderId="0"/>
    <xf numFmtId="0" fontId="10" fillId="0" borderId="0"/>
    <xf numFmtId="168" fontId="4" fillId="0" borderId="5"/>
    <xf numFmtId="0" fontId="10" fillId="0" borderId="0"/>
    <xf numFmtId="0" fontId="10" fillId="0" borderId="0"/>
    <xf numFmtId="0" fontId="10" fillId="0" borderId="0"/>
    <xf numFmtId="0" fontId="10" fillId="0" borderId="0"/>
    <xf numFmtId="166" fontId="6" fillId="0" borderId="5"/>
    <xf numFmtId="0" fontId="10" fillId="0" borderId="0"/>
    <xf numFmtId="0" fontId="9" fillId="0" borderId="0"/>
    <xf numFmtId="0" fontId="10" fillId="0" borderId="0"/>
    <xf numFmtId="169" fontId="11" fillId="0" borderId="6" applyNumberFormat="0" applyFill="0" applyProtection="0">
      <alignment horizontal="center"/>
    </xf>
    <xf numFmtId="169" fontId="11" fillId="0" borderId="0" applyNumberFormat="0" applyFill="0" applyBorder="0" applyProtection="0">
      <alignment horizontal="left"/>
    </xf>
    <xf numFmtId="169" fontId="12" fillId="0" borderId="0" applyNumberFormat="0" applyFill="0" applyBorder="0" applyProtection="0">
      <alignment horizontal="centerContinuous"/>
    </xf>
    <xf numFmtId="170" fontId="4" fillId="0" borderId="0" applyFont="0" applyFill="0" applyBorder="0" applyAlignment="0" applyProtection="0"/>
    <xf numFmtId="170"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0" fontId="13" fillId="0" borderId="7" applyNumberFormat="0" applyFont="0" applyFill="0" applyBorder="0" applyAlignment="0"/>
    <xf numFmtId="0" fontId="2" fillId="2"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4" fillId="15"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11"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7" borderId="0" applyNumberFormat="0" applyBorder="0" applyAlignment="0" applyProtection="0"/>
    <xf numFmtId="0" fontId="14" fillId="7"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23" borderId="0" applyNumberFormat="0" applyBorder="0" applyAlignment="0" applyProtection="0"/>
    <xf numFmtId="0" fontId="15" fillId="0" borderId="8" applyFill="0" applyBorder="0" applyAlignment="0">
      <alignment horizontal="left"/>
    </xf>
    <xf numFmtId="0" fontId="16" fillId="0" borderId="0" applyFill="0" applyBorder="0" applyAlignment="0">
      <alignment vertical="center"/>
    </xf>
    <xf numFmtId="0" fontId="14" fillId="17"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4" borderId="0" applyNumberFormat="0" applyBorder="0" applyAlignment="0" applyProtection="0"/>
    <xf numFmtId="0" fontId="14" fillId="17" borderId="0" applyNumberFormat="0" applyBorder="0" applyAlignment="0" applyProtection="0"/>
    <xf numFmtId="0" fontId="14" fillId="23" borderId="0" applyNumberFormat="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17" fillId="0" borderId="0" applyNumberFormat="0" applyFill="0" applyBorder="0" applyAlignment="0" applyProtection="0"/>
    <xf numFmtId="0" fontId="18" fillId="25" borderId="9" applyNumberFormat="0" applyAlignment="0" applyProtection="0"/>
    <xf numFmtId="0" fontId="19" fillId="0" borderId="0"/>
    <xf numFmtId="0" fontId="20" fillId="3" borderId="0" applyNumberFormat="0" applyBorder="0" applyAlignment="0" applyProtection="0"/>
    <xf numFmtId="172" fontId="4" fillId="26" borderId="0">
      <alignment horizontal="right"/>
    </xf>
    <xf numFmtId="172" fontId="4" fillId="26" borderId="0">
      <alignment horizontal="right"/>
    </xf>
    <xf numFmtId="0" fontId="21" fillId="25" borderId="1" applyNumberFormat="0" applyAlignment="0" applyProtection="0"/>
    <xf numFmtId="0" fontId="22" fillId="0" borderId="0" applyNumberFormat="0" applyFill="0" applyBorder="0" applyAlignment="0" applyProtection="0"/>
    <xf numFmtId="7" fontId="23" fillId="0" borderId="0">
      <alignment horizontal="right"/>
      <protection locked="0"/>
    </xf>
    <xf numFmtId="0" fontId="24" fillId="0" borderId="0" applyNumberFormat="0" applyFill="0" applyBorder="0" applyAlignment="0" applyProtection="0"/>
    <xf numFmtId="0" fontId="25" fillId="0" borderId="5" applyNumberFormat="0" applyFill="0" applyAlignment="0" applyProtection="0"/>
    <xf numFmtId="0" fontId="26" fillId="0" borderId="10" applyNumberFormat="0" applyFont="0" applyFill="0" applyAlignment="0" applyProtection="0"/>
    <xf numFmtId="0" fontId="26" fillId="0" borderId="11" applyNumberFormat="0" applyFont="0" applyFill="0" applyAlignment="0" applyProtection="0"/>
    <xf numFmtId="0" fontId="27" fillId="0" borderId="12"/>
    <xf numFmtId="0" fontId="19" fillId="0" borderId="13"/>
    <xf numFmtId="173" fontId="28" fillId="0" borderId="0" applyFont="0" applyFill="0" applyBorder="0" applyAlignment="0" applyProtection="0"/>
    <xf numFmtId="0" fontId="8" fillId="0" borderId="5">
      <alignment horizontal="centerContinuous"/>
    </xf>
    <xf numFmtId="0" fontId="29" fillId="0" borderId="10" applyBorder="0">
      <alignment horizontal="centerContinuous"/>
    </xf>
    <xf numFmtId="174" fontId="4" fillId="0" borderId="0" applyFont="0" applyFill="0" applyBorder="0" applyAlignment="0" applyProtection="0"/>
    <xf numFmtId="174" fontId="4" fillId="0" borderId="0" applyFont="0" applyFill="0" applyBorder="0" applyAlignment="0" applyProtection="0"/>
    <xf numFmtId="0" fontId="7" fillId="0" borderId="0"/>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175" fontId="4" fillId="0" borderId="0">
      <alignment horizontal="right"/>
    </xf>
    <xf numFmtId="175" fontId="4"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175" fontId="4" fillId="0" borderId="0">
      <alignment horizontal="right"/>
    </xf>
    <xf numFmtId="175" fontId="4"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43" fontId="19" fillId="0" borderId="0">
      <alignment horizontal="right"/>
    </xf>
    <xf numFmtId="175" fontId="4" fillId="0" borderId="0">
      <alignment horizontal="right"/>
    </xf>
    <xf numFmtId="175" fontId="4" fillId="0" borderId="0">
      <alignment horizontal="right"/>
    </xf>
    <xf numFmtId="176" fontId="30" fillId="0" borderId="0" applyFill="0"/>
    <xf numFmtId="176" fontId="30" fillId="0" borderId="0">
      <alignment horizontal="center"/>
    </xf>
    <xf numFmtId="0" fontId="30" fillId="0" borderId="0" applyFill="0">
      <alignment horizontal="center"/>
    </xf>
    <xf numFmtId="176" fontId="31" fillId="0" borderId="14" applyFill="0"/>
    <xf numFmtId="0" fontId="4" fillId="0" borderId="0" applyFont="0" applyAlignment="0"/>
    <xf numFmtId="0" fontId="4" fillId="0" borderId="0" applyFont="0" applyAlignment="0"/>
    <xf numFmtId="0" fontId="32" fillId="0" borderId="0" applyFill="0">
      <alignment vertical="top"/>
    </xf>
    <xf numFmtId="0" fontId="31" fillId="0" borderId="0" applyFill="0">
      <alignment horizontal="left" vertical="top"/>
    </xf>
    <xf numFmtId="176" fontId="33" fillId="0" borderId="13" applyFill="0"/>
    <xf numFmtId="0" fontId="4" fillId="0" borderId="0" applyNumberFormat="0" applyFont="0" applyAlignment="0"/>
    <xf numFmtId="0" fontId="4" fillId="0" borderId="0" applyNumberFormat="0" applyFont="0" applyAlignment="0"/>
    <xf numFmtId="0" fontId="32" fillId="0" borderId="0" applyFill="0">
      <alignment wrapText="1"/>
    </xf>
    <xf numFmtId="0" fontId="31" fillId="0" borderId="0" applyFill="0">
      <alignment horizontal="left" vertical="top" wrapText="1"/>
    </xf>
    <xf numFmtId="176" fontId="34" fillId="0" borderId="0" applyFill="0"/>
    <xf numFmtId="0" fontId="35" fillId="0" borderId="0" applyNumberFormat="0" applyFont="0" applyAlignment="0">
      <alignment horizontal="center"/>
    </xf>
    <xf numFmtId="0" fontId="36" fillId="0" borderId="0" applyFill="0">
      <alignment vertical="top" wrapText="1"/>
    </xf>
    <xf numFmtId="0" fontId="33" fillId="0" borderId="0" applyFill="0">
      <alignment horizontal="left" vertical="top" wrapText="1"/>
    </xf>
    <xf numFmtId="176" fontId="4" fillId="0" borderId="0" applyFill="0"/>
    <xf numFmtId="176" fontId="4" fillId="0" borderId="0" applyFill="0"/>
    <xf numFmtId="0" fontId="35" fillId="0" borderId="0" applyNumberFormat="0" applyFont="0" applyAlignment="0">
      <alignment horizontal="center"/>
    </xf>
    <xf numFmtId="0" fontId="37" fillId="0" borderId="0" applyFill="0">
      <alignment vertical="center" wrapText="1"/>
    </xf>
    <xf numFmtId="0" fontId="17" fillId="0" borderId="0">
      <alignment horizontal="left" vertical="center" wrapText="1"/>
    </xf>
    <xf numFmtId="176" fontId="38" fillId="0" borderId="0" applyFill="0"/>
    <xf numFmtId="0" fontId="35" fillId="0" borderId="0" applyNumberFormat="0" applyFont="0" applyAlignment="0">
      <alignment horizontal="center"/>
    </xf>
    <xf numFmtId="0" fontId="39" fillId="0" borderId="0" applyFill="0">
      <alignment horizontal="center" vertical="center" wrapText="1"/>
    </xf>
    <xf numFmtId="0" fontId="4" fillId="0" borderId="0" applyFill="0">
      <alignment horizontal="center" vertical="center" wrapText="1"/>
    </xf>
    <xf numFmtId="0" fontId="4" fillId="0" borderId="0" applyFill="0">
      <alignment horizontal="center" vertical="center" wrapText="1"/>
    </xf>
    <xf numFmtId="176" fontId="40" fillId="0" borderId="0" applyFill="0"/>
    <xf numFmtId="0" fontId="35" fillId="0" borderId="0" applyNumberFormat="0" applyFont="0" applyAlignment="0">
      <alignment horizontal="center"/>
    </xf>
    <xf numFmtId="0" fontId="41" fillId="0" borderId="0" applyFill="0">
      <alignment horizontal="center" vertical="center" wrapText="1"/>
    </xf>
    <xf numFmtId="0" fontId="42" fillId="0" borderId="0" applyFill="0">
      <alignment horizontal="center" vertical="center" wrapText="1"/>
    </xf>
    <xf numFmtId="176" fontId="43" fillId="0" borderId="0" applyFill="0"/>
    <xf numFmtId="0" fontId="35" fillId="0" borderId="0" applyNumberFormat="0" applyFont="0" applyAlignment="0">
      <alignment horizontal="center"/>
    </xf>
    <xf numFmtId="0" fontId="44" fillId="0" borderId="0">
      <alignment horizontal="center" wrapText="1"/>
    </xf>
    <xf numFmtId="0" fontId="40" fillId="0" borderId="0" applyFill="0">
      <alignment horizontal="center" wrapText="1"/>
    </xf>
    <xf numFmtId="177" fontId="4" fillId="0" borderId="0"/>
    <xf numFmtId="177" fontId="4" fillId="0" borderId="0"/>
    <xf numFmtId="178" fontId="4" fillId="27" borderId="15" applyNumberFormat="0">
      <alignment vertical="center"/>
    </xf>
    <xf numFmtId="179" fontId="4" fillId="28" borderId="15" applyNumberFormat="0">
      <alignment vertical="center"/>
    </xf>
    <xf numFmtId="179" fontId="4" fillId="28" borderId="15" applyNumberFormat="0">
      <alignment vertical="center"/>
    </xf>
    <xf numFmtId="1" fontId="4" fillId="29" borderId="15" applyNumberFormat="0">
      <alignment vertical="center"/>
    </xf>
    <xf numFmtId="1" fontId="4" fillId="29" borderId="15" applyNumberFormat="0">
      <alignment vertical="center"/>
    </xf>
    <xf numFmtId="178" fontId="4" fillId="29" borderId="15" applyNumberFormat="0">
      <alignment vertical="center"/>
    </xf>
    <xf numFmtId="178" fontId="4" fillId="29" borderId="15" applyNumberFormat="0">
      <alignment vertical="center"/>
    </xf>
    <xf numFmtId="178" fontId="4" fillId="30" borderId="15" applyNumberFormat="0">
      <alignment vertical="center"/>
    </xf>
    <xf numFmtId="178" fontId="4" fillId="30" borderId="15" applyNumberFormat="0">
      <alignment vertical="center"/>
    </xf>
    <xf numFmtId="3" fontId="4" fillId="0" borderId="15" applyNumberFormat="0">
      <alignment vertical="center"/>
    </xf>
    <xf numFmtId="3" fontId="4" fillId="0" borderId="15" applyNumberFormat="0">
      <alignment vertical="center"/>
    </xf>
    <xf numFmtId="178" fontId="4" fillId="27" borderId="15" applyNumberFormat="0">
      <alignment vertical="center"/>
    </xf>
    <xf numFmtId="178" fontId="4" fillId="27" borderId="15" applyNumberFormat="0">
      <alignment vertical="center"/>
    </xf>
    <xf numFmtId="180" fontId="4" fillId="0" borderId="0" applyFill="0" applyBorder="0" applyAlignment="0"/>
    <xf numFmtId="180" fontId="4" fillId="0" borderId="0" applyFill="0" applyBorder="0" applyAlignment="0"/>
    <xf numFmtId="0" fontId="21" fillId="8" borderId="1" applyNumberFormat="0" applyAlignment="0" applyProtection="0"/>
    <xf numFmtId="181" fontId="30" fillId="31" borderId="0" applyNumberFormat="0" applyFont="0" applyBorder="0" applyAlignment="0">
      <protection locked="0"/>
    </xf>
    <xf numFmtId="0" fontId="25" fillId="0" borderId="5">
      <alignment horizontal="center"/>
    </xf>
    <xf numFmtId="0" fontId="45" fillId="19" borderId="16" applyNumberFormat="0" applyAlignment="0" applyProtection="0"/>
    <xf numFmtId="182" fontId="8" fillId="0" borderId="0"/>
    <xf numFmtId="0" fontId="15" fillId="0" borderId="0">
      <alignment horizontal="center" wrapText="1"/>
      <protection hidden="1"/>
    </xf>
    <xf numFmtId="183" fontId="46" fillId="0" borderId="0"/>
    <xf numFmtId="184" fontId="4" fillId="0" borderId="0"/>
    <xf numFmtId="184" fontId="4" fillId="0" borderId="0"/>
    <xf numFmtId="183" fontId="46" fillId="0" borderId="0"/>
    <xf numFmtId="184" fontId="4" fillId="0" borderId="0"/>
    <xf numFmtId="184" fontId="4" fillId="0" borderId="0"/>
    <xf numFmtId="183" fontId="46" fillId="0" borderId="0"/>
    <xf numFmtId="184" fontId="4" fillId="0" borderId="0"/>
    <xf numFmtId="184" fontId="4" fillId="0" borderId="0"/>
    <xf numFmtId="183" fontId="46" fillId="0" borderId="0"/>
    <xf numFmtId="184" fontId="4" fillId="0" borderId="0"/>
    <xf numFmtId="184" fontId="4" fillId="0" borderId="0"/>
    <xf numFmtId="183" fontId="46" fillId="0" borderId="0"/>
    <xf numFmtId="184" fontId="4" fillId="0" borderId="0"/>
    <xf numFmtId="184" fontId="4" fillId="0" borderId="0"/>
    <xf numFmtId="183" fontId="46" fillId="0" borderId="0"/>
    <xf numFmtId="184" fontId="4" fillId="0" borderId="0"/>
    <xf numFmtId="184" fontId="4" fillId="0" borderId="0"/>
    <xf numFmtId="183" fontId="46" fillId="0" borderId="0"/>
    <xf numFmtId="184" fontId="4" fillId="0" borderId="0"/>
    <xf numFmtId="184" fontId="4" fillId="0" borderId="0"/>
    <xf numFmtId="183" fontId="46" fillId="0" borderId="0"/>
    <xf numFmtId="184" fontId="4" fillId="0" borderId="0"/>
    <xf numFmtId="184" fontId="4" fillId="0" borderId="0"/>
    <xf numFmtId="165" fontId="4" fillId="0" borderId="0" applyFont="0" applyFill="0" applyBorder="0" applyAlignment="0" applyProtection="0"/>
    <xf numFmtId="165" fontId="4" fillId="0" borderId="0" applyFont="0" applyFill="0" applyBorder="0" applyAlignment="0" applyProtection="0"/>
    <xf numFmtId="43" fontId="4" fillId="0" borderId="0" applyFont="0" applyFill="0" applyBorder="0" applyAlignment="0" applyProtection="0"/>
    <xf numFmtId="185" fontId="4" fillId="0" borderId="0" applyFont="0" applyFill="0" applyBorder="0" applyAlignment="0" applyProtection="0"/>
    <xf numFmtId="185"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2"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4" fontId="47" fillId="0" borderId="0" applyBorder="0"/>
    <xf numFmtId="3" fontId="4" fillId="0" borderId="0" applyFont="0" applyFill="0" applyBorder="0" applyAlignment="0" applyProtection="0"/>
    <xf numFmtId="3" fontId="4" fillId="0" borderId="0" applyFont="0" applyFill="0" applyBorder="0" applyAlignment="0" applyProtection="0"/>
    <xf numFmtId="0" fontId="48" fillId="32" borderId="0">
      <alignment horizontal="center" vertical="center" wrapText="1"/>
    </xf>
    <xf numFmtId="0" fontId="49" fillId="0" borderId="0" applyNumberFormat="0" applyAlignment="0">
      <alignment horizontal="left"/>
    </xf>
    <xf numFmtId="186" fontId="50" fillId="0" borderId="0" applyFill="0" applyBorder="0" applyProtection="0"/>
    <xf numFmtId="187" fontId="51" fillId="26" borderId="0">
      <alignment horizontal="right"/>
    </xf>
    <xf numFmtId="188" fontId="15" fillId="0" borderId="0" applyFill="0" applyBorder="0">
      <alignment horizontal="right"/>
      <protection locked="0"/>
    </xf>
    <xf numFmtId="172" fontId="7" fillId="0" borderId="0">
      <alignment horizontal="right"/>
    </xf>
    <xf numFmtId="189" fontId="4" fillId="0" borderId="0" applyFont="0" applyFill="0" applyBorder="0" applyAlignment="0" applyProtection="0"/>
    <xf numFmtId="189" fontId="4" fillId="0" borderId="0" applyFont="0" applyFill="0" applyBorder="0" applyAlignment="0" applyProtection="0"/>
    <xf numFmtId="190" fontId="4" fillId="0" borderId="0" applyFont="0" applyFill="0" applyBorder="0" applyAlignment="0" applyProtection="0"/>
    <xf numFmtId="190" fontId="4" fillId="0" borderId="0" applyFont="0" applyFill="0" applyBorder="0" applyAlignment="0" applyProtection="0"/>
    <xf numFmtId="37" fontId="7" fillId="0" borderId="0" applyProtection="0">
      <protection locked="0"/>
    </xf>
    <xf numFmtId="191" fontId="50" fillId="0" borderId="17">
      <alignment horizontal="center"/>
      <protection locked="0"/>
    </xf>
    <xf numFmtId="37" fontId="27" fillId="0" borderId="18"/>
    <xf numFmtId="192" fontId="52" fillId="0" borderId="0" applyFont="0" applyFill="0" applyBorder="0" applyAlignment="0" applyProtection="0"/>
    <xf numFmtId="193" fontId="52" fillId="0" borderId="0" applyFont="0" applyFill="0" applyBorder="0" applyAlignment="0" applyProtection="0"/>
    <xf numFmtId="194" fontId="4" fillId="0" borderId="0"/>
    <xf numFmtId="194" fontId="4" fillId="0" borderId="0"/>
    <xf numFmtId="42" fontId="53" fillId="0" borderId="0" applyFill="0" applyBorder="0" applyAlignment="0" applyProtection="0"/>
    <xf numFmtId="167" fontId="54" fillId="0" borderId="0">
      <alignment horizontal="right"/>
    </xf>
    <xf numFmtId="172" fontId="7" fillId="0" borderId="13">
      <alignment horizontal="right"/>
    </xf>
    <xf numFmtId="0" fontId="55" fillId="7" borderId="1" applyNumberFormat="0" applyAlignment="0" applyProtection="0"/>
    <xf numFmtId="0" fontId="56" fillId="0" borderId="0" applyNumberFormat="0" applyAlignment="0">
      <alignment horizontal="left"/>
    </xf>
    <xf numFmtId="0" fontId="57" fillId="0" borderId="19" applyNumberFormat="0" applyFill="0" applyAlignment="0" applyProtection="0"/>
    <xf numFmtId="0" fontId="58" fillId="0" borderId="0" applyNumberFormat="0" applyFill="0" applyBorder="0" applyAlignment="0" applyProtection="0"/>
    <xf numFmtId="0" fontId="59" fillId="0" borderId="20" applyNumberFormat="0" applyFill="0" applyBorder="0" applyAlignment="0"/>
    <xf numFmtId="195" fontId="4" fillId="0" borderId="0" applyFont="0" applyFill="0" applyBorder="0" applyAlignment="0" applyProtection="0"/>
    <xf numFmtId="196" fontId="4" fillId="0" borderId="0" applyFont="0" applyFill="0" applyBorder="0" applyAlignment="0" applyProtection="0"/>
    <xf numFmtId="196" fontId="4" fillId="0" borderId="0" applyFont="0" applyFill="0" applyBorder="0" applyAlignment="0" applyProtection="0"/>
    <xf numFmtId="0" fontId="4" fillId="33" borderId="21" applyNumberFormat="0">
      <alignment vertical="center"/>
    </xf>
    <xf numFmtId="0" fontId="4" fillId="33" borderId="21" applyNumberFormat="0">
      <alignment vertical="center"/>
    </xf>
    <xf numFmtId="0" fontId="58" fillId="0" borderId="0" applyNumberFormat="0" applyFill="0" applyBorder="0" applyAlignment="0" applyProtection="0"/>
    <xf numFmtId="172" fontId="19" fillId="0" borderId="0">
      <alignment horizontal="right"/>
    </xf>
    <xf numFmtId="0" fontId="60" fillId="0" borderId="0">
      <protection locked="0"/>
    </xf>
    <xf numFmtId="0" fontId="60" fillId="0" borderId="0">
      <protection locked="0"/>
    </xf>
    <xf numFmtId="0" fontId="61" fillId="0" borderId="0">
      <protection locked="0"/>
    </xf>
    <xf numFmtId="0" fontId="60" fillId="0" borderId="0">
      <protection locked="0"/>
    </xf>
    <xf numFmtId="0" fontId="60" fillId="0" borderId="0">
      <protection locked="0"/>
    </xf>
    <xf numFmtId="0" fontId="60" fillId="0" borderId="0">
      <protection locked="0"/>
    </xf>
    <xf numFmtId="0" fontId="61" fillId="0" borderId="0">
      <protection locked="0"/>
    </xf>
    <xf numFmtId="0" fontId="4" fillId="30" borderId="9" applyNumberFormat="0">
      <alignment vertical="center"/>
    </xf>
    <xf numFmtId="0" fontId="4" fillId="30" borderId="9" applyNumberFormat="0">
      <alignment vertical="center"/>
    </xf>
    <xf numFmtId="182" fontId="19" fillId="0" borderId="0">
      <alignment horizontal="right"/>
    </xf>
    <xf numFmtId="197" fontId="4" fillId="0" borderId="0">
      <protection locked="0"/>
    </xf>
    <xf numFmtId="197" fontId="4" fillId="0" borderId="0">
      <protection locked="0"/>
    </xf>
    <xf numFmtId="0" fontId="19" fillId="0" borderId="0" applyProtection="0">
      <alignment horizontal="left"/>
    </xf>
    <xf numFmtId="0" fontId="47" fillId="0" borderId="0"/>
    <xf numFmtId="198" fontId="4" fillId="34" borderId="0" applyFill="0" applyBorder="0">
      <alignment horizontal="right"/>
    </xf>
    <xf numFmtId="198" fontId="4" fillId="34" borderId="0" applyFill="0" applyBorder="0">
      <alignment horizontal="right"/>
    </xf>
    <xf numFmtId="0" fontId="9" fillId="0" borderId="0"/>
    <xf numFmtId="0" fontId="8" fillId="35" borderId="0" applyNumberFormat="0" applyFont="0" applyBorder="0" applyAlignment="0" applyProtection="0"/>
    <xf numFmtId="0" fontId="62" fillId="4" borderId="0" applyNumberFormat="0" applyBorder="0" applyAlignment="0" applyProtection="0"/>
    <xf numFmtId="38" fontId="30" fillId="30" borderId="0" applyNumberFormat="0" applyBorder="0" applyAlignment="0" applyProtection="0"/>
    <xf numFmtId="0" fontId="63" fillId="30" borderId="22" applyNumberFormat="0">
      <alignment vertical="center"/>
    </xf>
    <xf numFmtId="191" fontId="64" fillId="0" borderId="17" applyFill="0" applyBorder="0">
      <alignment horizontal="center"/>
    </xf>
    <xf numFmtId="191" fontId="50" fillId="0" borderId="17" applyFill="0" applyBorder="0">
      <alignment horizontal="center"/>
    </xf>
    <xf numFmtId="0" fontId="62" fillId="4" borderId="0" applyNumberFormat="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65" fillId="0" borderId="0" applyNumberFormat="0" applyFill="0" applyProtection="0">
      <alignment horizontal="left"/>
    </xf>
    <xf numFmtId="0" fontId="8" fillId="26" borderId="0"/>
    <xf numFmtId="177" fontId="4" fillId="0" borderId="0"/>
    <xf numFmtId="177" fontId="4" fillId="0" borderId="0"/>
    <xf numFmtId="177" fontId="4" fillId="0" borderId="0"/>
    <xf numFmtId="177" fontId="4" fillId="0" borderId="0"/>
    <xf numFmtId="177" fontId="4" fillId="0" borderId="0"/>
    <xf numFmtId="177" fontId="4" fillId="0" borderId="0"/>
    <xf numFmtId="177" fontId="4" fillId="0" borderId="0"/>
    <xf numFmtId="177" fontId="4" fillId="0" borderId="0"/>
    <xf numFmtId="177" fontId="4" fillId="0" borderId="0"/>
    <xf numFmtId="177" fontId="4" fillId="0" borderId="0"/>
    <xf numFmtId="0" fontId="66" fillId="0" borderId="10">
      <alignment horizontal="centerContinuous"/>
    </xf>
    <xf numFmtId="0" fontId="67" fillId="0" borderId="0">
      <alignment horizontal="centerContinuous"/>
    </xf>
    <xf numFmtId="0" fontId="68" fillId="0" borderId="0" applyFont="0">
      <alignment horizontal="centerContinuous"/>
    </xf>
    <xf numFmtId="0" fontId="33" fillId="0" borderId="23" applyNumberFormat="0" applyAlignment="0" applyProtection="0">
      <alignment horizontal="left" vertical="center"/>
    </xf>
    <xf numFmtId="0" fontId="33" fillId="0" borderId="24">
      <alignment horizontal="left" vertical="center"/>
    </xf>
    <xf numFmtId="0" fontId="69" fillId="0" borderId="25" applyNumberFormat="0" applyFill="0" applyAlignment="0" applyProtection="0"/>
    <xf numFmtId="0" fontId="70" fillId="0" borderId="26" applyNumberFormat="0" applyFill="0" applyAlignment="0" applyProtection="0"/>
    <xf numFmtId="0" fontId="71" fillId="0" borderId="27" applyNumberFormat="0" applyFill="0" applyAlignment="0" applyProtection="0"/>
    <xf numFmtId="0" fontId="71" fillId="0" borderId="0" applyNumberFormat="0" applyFill="0" applyBorder="0" applyAlignment="0" applyProtection="0"/>
    <xf numFmtId="199" fontId="4" fillId="0" borderId="0">
      <protection locked="0"/>
    </xf>
    <xf numFmtId="199" fontId="4" fillId="0" borderId="0">
      <protection locked="0"/>
    </xf>
    <xf numFmtId="199" fontId="4" fillId="0" borderId="0">
      <protection locked="0"/>
    </xf>
    <xf numFmtId="199" fontId="4" fillId="0" borderId="0">
      <protection locked="0"/>
    </xf>
    <xf numFmtId="200" fontId="72" fillId="36" borderId="0" applyNumberFormat="0" applyBorder="0" applyAlignment="0" applyProtection="0"/>
    <xf numFmtId="0" fontId="73" fillId="0" borderId="28" applyNumberFormat="0" applyFill="0" applyBorder="0" applyAlignment="0" applyProtection="0">
      <alignment horizontal="left"/>
    </xf>
    <xf numFmtId="0" fontId="74" fillId="0" borderId="10">
      <alignment horizontal="centerContinuous"/>
    </xf>
    <xf numFmtId="0" fontId="25" fillId="0" borderId="0" applyFont="0" applyAlignment="0">
      <alignment horizontal="centerContinuous"/>
    </xf>
    <xf numFmtId="0" fontId="75" fillId="0" borderId="0" applyNumberFormat="0" applyFill="0" applyBorder="0" applyAlignment="0" applyProtection="0">
      <alignment vertical="top"/>
      <protection locked="0"/>
    </xf>
    <xf numFmtId="0" fontId="7" fillId="0" borderId="2">
      <alignment horizontal="centerContinuous"/>
    </xf>
    <xf numFmtId="0" fontId="7" fillId="0" borderId="0">
      <protection locked="0"/>
    </xf>
    <xf numFmtId="10" fontId="30" fillId="28" borderId="2" applyNumberFormat="0" applyBorder="0" applyAlignment="0" applyProtection="0"/>
    <xf numFmtId="178" fontId="76" fillId="37" borderId="29" applyNumberFormat="0">
      <alignment vertical="center"/>
      <protection locked="0"/>
    </xf>
    <xf numFmtId="0" fontId="55" fillId="7" borderId="1" applyNumberFormat="0" applyAlignment="0" applyProtection="0"/>
    <xf numFmtId="0" fontId="77" fillId="0" borderId="0" applyNumberFormat="0" applyFill="0" applyBorder="0" applyAlignment="0">
      <protection locked="0"/>
    </xf>
    <xf numFmtId="0" fontId="7" fillId="0" borderId="0" applyNumberFormat="0" applyFill="0" applyBorder="0" applyAlignment="0"/>
    <xf numFmtId="0" fontId="15" fillId="0" borderId="0" applyFill="0" applyBorder="0">
      <alignment horizontal="right"/>
      <protection locked="0"/>
    </xf>
    <xf numFmtId="201" fontId="15" fillId="0" borderId="0" applyFill="0" applyBorder="0">
      <alignment horizontal="right"/>
      <protection locked="0"/>
    </xf>
    <xf numFmtId="0" fontId="16" fillId="38" borderId="30">
      <alignment horizontal="left" vertical="center" wrapText="1"/>
    </xf>
    <xf numFmtId="38" fontId="68" fillId="0" borderId="0"/>
    <xf numFmtId="38" fontId="78" fillId="0" borderId="0"/>
    <xf numFmtId="38" fontId="79" fillId="0" borderId="0"/>
    <xf numFmtId="38" fontId="80" fillId="0" borderId="0"/>
    <xf numFmtId="0" fontId="81" fillId="0" borderId="0"/>
    <xf numFmtId="0" fontId="81" fillId="0" borderId="0"/>
    <xf numFmtId="0" fontId="82" fillId="0" borderId="0" applyNumberFormat="0" applyFill="0" applyBorder="0" applyProtection="0">
      <alignment horizontal="right"/>
    </xf>
    <xf numFmtId="0" fontId="25" fillId="0" borderId="0" applyNumberFormat="0" applyFill="0" applyBorder="0" applyAlignment="0" applyProtection="0">
      <alignment horizontal="left" indent="4"/>
    </xf>
    <xf numFmtId="0" fontId="83" fillId="30" borderId="0" applyNumberFormat="0" applyBorder="0" applyProtection="0">
      <alignment horizontal="right"/>
    </xf>
    <xf numFmtId="0" fontId="83" fillId="0" borderId="0" applyNumberFormat="0" applyFill="0" applyBorder="0" applyProtection="0">
      <alignment horizontal="left" indent="1"/>
    </xf>
    <xf numFmtId="0" fontId="64" fillId="0" borderId="0" applyNumberFormat="0" applyFill="0" applyBorder="0" applyProtection="0">
      <alignment horizontal="right"/>
    </xf>
    <xf numFmtId="0" fontId="64" fillId="0" borderId="0" applyNumberFormat="0" applyFill="0" applyBorder="0" applyProtection="0">
      <alignment horizontal="left" indent="2"/>
    </xf>
    <xf numFmtId="0" fontId="84" fillId="0" borderId="0" applyNumberFormat="0" applyFill="0" applyBorder="0" applyProtection="0">
      <alignment horizontal="right"/>
    </xf>
    <xf numFmtId="0" fontId="84" fillId="0" borderId="0" applyNumberFormat="0" applyFill="0" applyBorder="0" applyProtection="0">
      <alignment horizontal="left" indent="3"/>
    </xf>
    <xf numFmtId="0" fontId="85" fillId="0" borderId="31" applyNumberFormat="0" applyFill="0" applyAlignment="0" applyProtection="0"/>
    <xf numFmtId="0" fontId="9" fillId="0" borderId="0"/>
    <xf numFmtId="0" fontId="9" fillId="0" borderId="0"/>
    <xf numFmtId="202" fontId="4" fillId="0" borderId="0">
      <alignment horizontal="right"/>
    </xf>
    <xf numFmtId="202" fontId="4" fillId="0" borderId="0">
      <alignment horizontal="right"/>
    </xf>
    <xf numFmtId="202" fontId="4" fillId="0" borderId="0">
      <alignment horizontal="right"/>
    </xf>
    <xf numFmtId="0" fontId="9" fillId="0" borderId="0">
      <alignment horizontal="right"/>
    </xf>
    <xf numFmtId="203" fontId="4" fillId="0" borderId="0">
      <alignment horizontal="right"/>
    </xf>
    <xf numFmtId="203"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0" fontId="9" fillId="0" borderId="0"/>
    <xf numFmtId="0" fontId="9" fillId="0" borderId="0"/>
    <xf numFmtId="204" fontId="4" fillId="0" borderId="0"/>
    <xf numFmtId="204" fontId="4" fillId="0" borderId="0"/>
    <xf numFmtId="205" fontId="4" fillId="0" borderId="0"/>
    <xf numFmtId="205" fontId="4" fillId="0" borderId="0"/>
    <xf numFmtId="0" fontId="9" fillId="0" borderId="0"/>
    <xf numFmtId="0" fontId="9" fillId="0" borderId="0"/>
    <xf numFmtId="206" fontId="4" fillId="0" borderId="0"/>
    <xf numFmtId="206" fontId="4" fillId="0" borderId="0"/>
    <xf numFmtId="0" fontId="9" fillId="0" borderId="0"/>
    <xf numFmtId="0" fontId="9" fillId="0" borderId="0"/>
    <xf numFmtId="0" fontId="8" fillId="0" borderId="0"/>
    <xf numFmtId="202" fontId="4" fillId="0" borderId="0">
      <alignment horizontal="right"/>
    </xf>
    <xf numFmtId="202" fontId="4" fillId="0" borderId="0">
      <alignment horizontal="right"/>
    </xf>
    <xf numFmtId="0" fontId="9" fillId="0" borderId="0">
      <alignment horizontal="right"/>
    </xf>
    <xf numFmtId="203" fontId="4" fillId="0" borderId="0">
      <alignment horizontal="right"/>
    </xf>
    <xf numFmtId="203"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0" fontId="9" fillId="0" borderId="0"/>
    <xf numFmtId="202" fontId="4" fillId="0" borderId="0">
      <alignment horizontal="right"/>
    </xf>
    <xf numFmtId="202" fontId="4" fillId="0" borderId="0">
      <alignment horizontal="right"/>
    </xf>
    <xf numFmtId="0" fontId="9" fillId="0" borderId="0"/>
    <xf numFmtId="0" fontId="9" fillId="0" borderId="0"/>
    <xf numFmtId="204" fontId="4" fillId="0" borderId="0"/>
    <xf numFmtId="204" fontId="4" fillId="0" borderId="0"/>
    <xf numFmtId="205" fontId="4" fillId="0" borderId="0"/>
    <xf numFmtId="205" fontId="4" fillId="0" borderId="0"/>
    <xf numFmtId="0" fontId="9" fillId="0" borderId="0"/>
    <xf numFmtId="0" fontId="9" fillId="0" borderId="0"/>
    <xf numFmtId="206" fontId="4" fillId="0" borderId="0"/>
    <xf numFmtId="206" fontId="4" fillId="0" borderId="0"/>
    <xf numFmtId="0" fontId="9" fillId="0" borderId="0"/>
    <xf numFmtId="0" fontId="9" fillId="0" borderId="0"/>
    <xf numFmtId="0" fontId="8" fillId="0" borderId="0"/>
    <xf numFmtId="0" fontId="9" fillId="0" borderId="0">
      <alignment horizontal="right"/>
    </xf>
    <xf numFmtId="203" fontId="4" fillId="0" borderId="0">
      <alignment horizontal="right"/>
    </xf>
    <xf numFmtId="203"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202" fontId="4" fillId="0" borderId="0">
      <alignment horizontal="right"/>
    </xf>
    <xf numFmtId="0" fontId="9" fillId="0" borderId="0"/>
    <xf numFmtId="0" fontId="16" fillId="0" borderId="32" applyFill="0" applyBorder="0" applyAlignment="0">
      <alignment horizontal="centerContinuous" vertical="center"/>
    </xf>
    <xf numFmtId="207" fontId="15" fillId="0" borderId="0">
      <alignment vertical="center"/>
    </xf>
    <xf numFmtId="181" fontId="15" fillId="0" borderId="8" applyFill="0" applyBorder="0" applyAlignment="0">
      <alignment horizontal="right"/>
    </xf>
    <xf numFmtId="41" fontId="86" fillId="0" borderId="0" applyFont="0" applyFill="0" applyBorder="0" applyAlignment="0" applyProtection="0"/>
    <xf numFmtId="41" fontId="4" fillId="0" borderId="0" applyFont="0" applyFill="0" applyBorder="0" applyAlignment="0" applyProtection="0"/>
    <xf numFmtId="43" fontId="86" fillId="0" borderId="0" applyFont="0" applyFill="0" applyBorder="0" applyAlignment="0" applyProtection="0"/>
    <xf numFmtId="208" fontId="4" fillId="0" borderId="0" applyFont="0" applyFill="0" applyBorder="0" applyAlignment="0" applyProtection="0"/>
    <xf numFmtId="181" fontId="4" fillId="0" borderId="0" applyFont="0" applyFill="0" applyBorder="0" applyAlignment="0" applyProtection="0"/>
    <xf numFmtId="209" fontId="50" fillId="0" borderId="0" applyFont="0" applyFill="0" applyBorder="0" applyAlignment="0" applyProtection="0"/>
    <xf numFmtId="210" fontId="4" fillId="0" borderId="0" applyFont="0" applyFill="0" applyBorder="0" applyAlignment="0" applyProtection="0"/>
    <xf numFmtId="211" fontId="4" fillId="0" borderId="0" applyFont="0" applyFill="0" applyBorder="0" applyAlignment="0" applyProtection="0"/>
    <xf numFmtId="0" fontId="87" fillId="0" borderId="0">
      <alignment horizontal="centerContinuous"/>
    </xf>
    <xf numFmtId="0" fontId="9" fillId="0" borderId="0"/>
    <xf numFmtId="0" fontId="9" fillId="0" borderId="0"/>
    <xf numFmtId="204" fontId="4" fillId="0" borderId="0"/>
    <xf numFmtId="204" fontId="4" fillId="0" borderId="0"/>
    <xf numFmtId="205" fontId="4" fillId="0" borderId="0"/>
    <xf numFmtId="205" fontId="4" fillId="0" borderId="0"/>
    <xf numFmtId="0" fontId="9" fillId="0" borderId="0"/>
    <xf numFmtId="0" fontId="9" fillId="0" borderId="0"/>
    <xf numFmtId="0" fontId="9" fillId="0" borderId="0"/>
    <xf numFmtId="0" fontId="9" fillId="0" borderId="0"/>
    <xf numFmtId="212" fontId="4" fillId="0" borderId="0"/>
    <xf numFmtId="212" fontId="4" fillId="0" borderId="0"/>
    <xf numFmtId="213" fontId="4" fillId="0" borderId="0"/>
    <xf numFmtId="213" fontId="4" fillId="0" borderId="0"/>
    <xf numFmtId="0" fontId="9" fillId="0" borderId="0"/>
    <xf numFmtId="213" fontId="4" fillId="0" borderId="0"/>
    <xf numFmtId="213" fontId="4" fillId="0" borderId="0"/>
    <xf numFmtId="213" fontId="4" fillId="0" borderId="0"/>
    <xf numFmtId="213" fontId="4" fillId="0" borderId="0"/>
    <xf numFmtId="0" fontId="9" fillId="0" borderId="0"/>
    <xf numFmtId="0" fontId="9" fillId="0" borderId="0"/>
    <xf numFmtId="0" fontId="9" fillId="0" borderId="0"/>
    <xf numFmtId="0" fontId="9" fillId="0" borderId="0"/>
    <xf numFmtId="212" fontId="4" fillId="0" borderId="0"/>
    <xf numFmtId="212" fontId="4" fillId="0" borderId="0"/>
    <xf numFmtId="213" fontId="4" fillId="0" borderId="0"/>
    <xf numFmtId="213" fontId="4" fillId="0" borderId="0"/>
    <xf numFmtId="0" fontId="9" fillId="0" borderId="0"/>
    <xf numFmtId="213" fontId="4" fillId="0" borderId="0"/>
    <xf numFmtId="213" fontId="4" fillId="0" borderId="0"/>
    <xf numFmtId="213" fontId="4" fillId="0" borderId="0"/>
    <xf numFmtId="213" fontId="4" fillId="0" borderId="0"/>
    <xf numFmtId="0" fontId="9" fillId="0" borderId="0"/>
    <xf numFmtId="204" fontId="4" fillId="0" borderId="0"/>
    <xf numFmtId="204" fontId="4" fillId="0" borderId="0"/>
    <xf numFmtId="205" fontId="4" fillId="0" borderId="0"/>
    <xf numFmtId="205" fontId="4" fillId="0" borderId="0"/>
    <xf numFmtId="0" fontId="9" fillId="0" borderId="0"/>
    <xf numFmtId="0" fontId="9" fillId="0" borderId="0"/>
    <xf numFmtId="0" fontId="9" fillId="0" borderId="0"/>
    <xf numFmtId="0" fontId="9" fillId="0" borderId="0"/>
    <xf numFmtId="0" fontId="8" fillId="0" borderId="0"/>
    <xf numFmtId="206" fontId="4" fillId="0" borderId="0"/>
    <xf numFmtId="206" fontId="4" fillId="0" borderId="0"/>
    <xf numFmtId="0" fontId="9" fillId="0" borderId="0"/>
    <xf numFmtId="0" fontId="9" fillId="0" borderId="0"/>
    <xf numFmtId="0" fontId="8" fillId="0" borderId="0"/>
    <xf numFmtId="0" fontId="76" fillId="27" borderId="33" applyNumberFormat="0" applyFont="0" applyFill="0" applyAlignment="0" applyProtection="0">
      <alignment vertical="center"/>
      <protection locked="0"/>
    </xf>
    <xf numFmtId="0" fontId="88" fillId="0" borderId="0" applyNumberFormat="0" applyBorder="0">
      <alignment horizontal="left" vertical="top"/>
    </xf>
    <xf numFmtId="0" fontId="89" fillId="14" borderId="0" applyNumberFormat="0" applyBorder="0" applyAlignment="0" applyProtection="0"/>
    <xf numFmtId="0" fontId="19" fillId="0" borderId="0">
      <alignment horizontal="left"/>
    </xf>
    <xf numFmtId="37" fontId="90" fillId="0" borderId="0"/>
    <xf numFmtId="181" fontId="9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3" fillId="0" borderId="0"/>
    <xf numFmtId="0" fontId="4" fillId="9" borderId="34" applyNumberFormat="0" applyFont="0" applyAlignment="0" applyProtection="0"/>
    <xf numFmtId="0" fontId="4" fillId="9" borderId="34" applyNumberFormat="0" applyFont="0" applyAlignment="0" applyProtection="0"/>
    <xf numFmtId="0" fontId="4" fillId="9" borderId="35" applyNumberFormat="0" applyFont="0" applyAlignment="0" applyProtection="0"/>
    <xf numFmtId="0" fontId="4" fillId="9" borderId="35" applyNumberFormat="0" applyFont="0" applyAlignment="0" applyProtection="0"/>
    <xf numFmtId="0" fontId="25" fillId="0" borderId="12" applyFont="0" applyBorder="0" applyAlignment="0">
      <alignment horizontal="centerContinuous"/>
    </xf>
    <xf numFmtId="4" fontId="4" fillId="0" borderId="0"/>
    <xf numFmtId="4" fontId="4" fillId="0" borderId="0"/>
    <xf numFmtId="0" fontId="8" fillId="0" borderId="0" applyNumberFormat="0" applyFont="0"/>
    <xf numFmtId="167" fontId="92" fillId="0" borderId="0" applyNumberFormat="0" applyFont="0" applyBorder="0"/>
    <xf numFmtId="214" fontId="4" fillId="0" borderId="0">
      <alignment horizontal="right"/>
    </xf>
    <xf numFmtId="214" fontId="4" fillId="0" borderId="0">
      <alignment horizontal="right"/>
    </xf>
    <xf numFmtId="0" fontId="18" fillId="8" borderId="9" applyNumberFormat="0" applyAlignment="0" applyProtection="0"/>
    <xf numFmtId="10" fontId="8" fillId="0" borderId="36"/>
    <xf numFmtId="167" fontId="93" fillId="0" borderId="0"/>
    <xf numFmtId="167" fontId="93" fillId="0" borderId="0" applyProtection="0">
      <alignment horizontal="right"/>
    </xf>
    <xf numFmtId="167" fontId="93" fillId="0" borderId="0"/>
    <xf numFmtId="167" fontId="93" fillId="0" borderId="0" applyProtection="0">
      <alignment horizontal="right"/>
    </xf>
    <xf numFmtId="167" fontId="93" fillId="0" borderId="0"/>
    <xf numFmtId="167" fontId="93" fillId="0" borderId="0" applyProtection="0">
      <alignment horizontal="right"/>
    </xf>
    <xf numFmtId="167" fontId="93" fillId="0" borderId="0"/>
    <xf numFmtId="14" fontId="94" fillId="39" borderId="37" applyNumberFormat="0" applyAlignment="0">
      <alignment horizontal="left"/>
      <protection locked="0"/>
    </xf>
    <xf numFmtId="167" fontId="54" fillId="0" borderId="0">
      <alignment horizontal="right"/>
    </xf>
    <xf numFmtId="167" fontId="19" fillId="0" borderId="0"/>
    <xf numFmtId="167" fontId="92" fillId="0" borderId="0"/>
    <xf numFmtId="10" fontId="4" fillId="0" borderId="0" applyFont="0" applyFill="0" applyBorder="0" applyAlignment="0" applyProtection="0"/>
    <xf numFmtId="10"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95"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215" fontId="15" fillId="0" borderId="0" applyFill="0" applyBorder="0">
      <alignment horizontal="right"/>
      <protection locked="0"/>
    </xf>
    <xf numFmtId="0" fontId="19" fillId="0" borderId="0" applyNumberFormat="0" applyFont="0"/>
    <xf numFmtId="167" fontId="93" fillId="0" borderId="0">
      <alignment horizontal="right"/>
    </xf>
    <xf numFmtId="10" fontId="7" fillId="0" borderId="0"/>
    <xf numFmtId="9" fontId="7" fillId="0" borderId="0"/>
    <xf numFmtId="0" fontId="15" fillId="0" borderId="0" applyNumberFormat="0" applyFont="0" applyFill="0" applyBorder="0" applyAlignment="0" applyProtection="0">
      <alignment horizontal="left"/>
    </xf>
    <xf numFmtId="0" fontId="15" fillId="0" borderId="0" applyNumberFormat="0" applyFont="0" applyFill="0" applyBorder="0" applyAlignment="0" applyProtection="0">
      <alignment horizontal="left"/>
    </xf>
    <xf numFmtId="15" fontId="15" fillId="0" borderId="0" applyFont="0" applyFill="0" applyBorder="0" applyAlignment="0" applyProtection="0"/>
    <xf numFmtId="15" fontId="15" fillId="0" borderId="0" applyFont="0" applyFill="0" applyBorder="0" applyAlignment="0" applyProtection="0"/>
    <xf numFmtId="4" fontId="15" fillId="0" borderId="0" applyFont="0" applyFill="0" applyBorder="0" applyAlignment="0" applyProtection="0"/>
    <xf numFmtId="4" fontId="15" fillId="0" borderId="0" applyFont="0" applyFill="0" applyBorder="0" applyAlignment="0" applyProtection="0"/>
    <xf numFmtId="0" fontId="16" fillId="0" borderId="10">
      <alignment horizontal="center"/>
    </xf>
    <xf numFmtId="0" fontId="16" fillId="0" borderId="10">
      <alignment horizontal="center"/>
    </xf>
    <xf numFmtId="0" fontId="16" fillId="0" borderId="10">
      <alignment horizontal="center"/>
    </xf>
    <xf numFmtId="3" fontId="15" fillId="0" borderId="0" applyFont="0" applyFill="0" applyBorder="0" applyAlignment="0" applyProtection="0"/>
    <xf numFmtId="3" fontId="15" fillId="0" borderId="0" applyFont="0" applyFill="0" applyBorder="0" applyAlignment="0" applyProtection="0"/>
    <xf numFmtId="0" fontId="15" fillId="40" borderId="0" applyNumberFormat="0" applyFont="0" applyBorder="0" applyAlignment="0" applyProtection="0"/>
    <xf numFmtId="0" fontId="15" fillId="40" borderId="0" applyNumberFormat="0" applyFont="0" applyBorder="0" applyAlignment="0" applyProtection="0"/>
    <xf numFmtId="0" fontId="19" fillId="0" borderId="13"/>
    <xf numFmtId="2" fontId="8" fillId="0" borderId="0"/>
    <xf numFmtId="0" fontId="52" fillId="0" borderId="5"/>
    <xf numFmtId="172" fontId="96" fillId="0" borderId="0">
      <alignment horizontal="right"/>
    </xf>
    <xf numFmtId="4" fontId="30" fillId="30" borderId="0" applyFill="0"/>
    <xf numFmtId="0" fontId="97" fillId="0" borderId="0">
      <alignment horizontal="left" indent="7"/>
    </xf>
    <xf numFmtId="0" fontId="30" fillId="0" borderId="0" applyFill="0">
      <alignment horizontal="left" indent="7"/>
    </xf>
    <xf numFmtId="176" fontId="98" fillId="0" borderId="5" applyFill="0">
      <alignment horizontal="right"/>
    </xf>
    <xf numFmtId="0" fontId="5" fillId="0" borderId="2" applyNumberFormat="0" applyFont="0" applyBorder="0">
      <alignment horizontal="right"/>
    </xf>
    <xf numFmtId="0" fontId="99" fillId="0" borderId="0" applyFill="0"/>
    <xf numFmtId="0" fontId="33" fillId="0" borderId="0" applyFill="0"/>
    <xf numFmtId="4" fontId="98" fillId="0" borderId="5" applyFill="0"/>
    <xf numFmtId="0" fontId="4" fillId="0" borderId="0" applyNumberFormat="0" applyFont="0" applyBorder="0" applyAlignment="0"/>
    <xf numFmtId="0" fontId="4" fillId="0" borderId="0" applyNumberFormat="0" applyFont="0" applyBorder="0" applyAlignment="0"/>
    <xf numFmtId="0" fontId="36" fillId="0" borderId="0" applyFill="0">
      <alignment horizontal="left" indent="1"/>
    </xf>
    <xf numFmtId="0" fontId="100" fillId="0" borderId="0" applyFill="0">
      <alignment horizontal="left" indent="1"/>
    </xf>
    <xf numFmtId="4" fontId="38" fillId="0" borderId="0" applyFill="0"/>
    <xf numFmtId="0" fontId="4" fillId="0" borderId="0" applyNumberFormat="0" applyFont="0" applyFill="0" applyBorder="0" applyAlignment="0"/>
    <xf numFmtId="0" fontId="4" fillId="0" borderId="0" applyNumberFormat="0" applyFont="0" applyFill="0" applyBorder="0" applyAlignment="0"/>
    <xf numFmtId="0" fontId="36" fillId="0" borderId="0" applyFill="0">
      <alignment horizontal="left" indent="2"/>
    </xf>
    <xf numFmtId="0" fontId="33" fillId="0" borderId="0" applyFill="0">
      <alignment horizontal="left" indent="2"/>
    </xf>
    <xf numFmtId="4" fontId="38" fillId="0" borderId="0" applyFill="0"/>
    <xf numFmtId="0" fontId="4" fillId="0" borderId="0" applyNumberFormat="0" applyFont="0" applyBorder="0" applyAlignment="0"/>
    <xf numFmtId="0" fontId="4" fillId="0" borderId="0" applyNumberFormat="0" applyFont="0" applyBorder="0" applyAlignment="0"/>
    <xf numFmtId="0" fontId="101" fillId="0" borderId="0">
      <alignment horizontal="left" indent="3"/>
    </xf>
    <xf numFmtId="0" fontId="102" fillId="0" borderId="0" applyFill="0">
      <alignment horizontal="left" indent="3"/>
    </xf>
    <xf numFmtId="4" fontId="38" fillId="0" borderId="0" applyFill="0"/>
    <xf numFmtId="0" fontId="4" fillId="0" borderId="0" applyNumberFormat="0" applyFont="0" applyBorder="0" applyAlignment="0"/>
    <xf numFmtId="0" fontId="4" fillId="0" borderId="0" applyNumberFormat="0" applyFont="0" applyBorder="0" applyAlignment="0"/>
    <xf numFmtId="0" fontId="39" fillId="0" borderId="0">
      <alignment horizontal="left" indent="4"/>
    </xf>
    <xf numFmtId="0" fontId="4" fillId="0" borderId="0" applyFill="0">
      <alignment horizontal="left" indent="4"/>
    </xf>
    <xf numFmtId="0" fontId="4" fillId="0" borderId="0" applyFill="0">
      <alignment horizontal="left" indent="4"/>
    </xf>
    <xf numFmtId="4" fontId="40" fillId="0" borderId="0" applyFill="0"/>
    <xf numFmtId="0" fontId="4" fillId="0" borderId="0" applyNumberFormat="0" applyFont="0" applyBorder="0" applyAlignment="0"/>
    <xf numFmtId="0" fontId="4" fillId="0" borderId="0" applyNumberFormat="0" applyFont="0" applyBorder="0" applyAlignment="0"/>
    <xf numFmtId="0" fontId="41" fillId="0" borderId="0">
      <alignment horizontal="left" indent="5"/>
    </xf>
    <xf numFmtId="0" fontId="42" fillId="0" borderId="0" applyFill="0">
      <alignment horizontal="left" indent="5"/>
    </xf>
    <xf numFmtId="4" fontId="43" fillId="0" borderId="0" applyFill="0"/>
    <xf numFmtId="0" fontId="4" fillId="0" borderId="0" applyNumberFormat="0" applyFont="0" applyFill="0" applyBorder="0" applyAlignment="0"/>
    <xf numFmtId="0" fontId="4" fillId="0" borderId="0" applyNumberFormat="0" applyFont="0" applyFill="0" applyBorder="0" applyAlignment="0"/>
    <xf numFmtId="0" fontId="44" fillId="0" borderId="0" applyFill="0">
      <alignment horizontal="left" indent="6"/>
    </xf>
    <xf numFmtId="0" fontId="40" fillId="0" borderId="0" applyFill="0">
      <alignment horizontal="left" indent="6"/>
    </xf>
    <xf numFmtId="10" fontId="19" fillId="0" borderId="2"/>
    <xf numFmtId="10" fontId="92" fillId="0" borderId="0"/>
    <xf numFmtId="2" fontId="8" fillId="0" borderId="0">
      <alignment horizontal="right"/>
    </xf>
    <xf numFmtId="216" fontId="15" fillId="0" borderId="0">
      <alignment horizontal="right"/>
      <protection locked="0"/>
    </xf>
    <xf numFmtId="217" fontId="47" fillId="0" borderId="0" applyNumberFormat="0" applyFill="0" applyBorder="0" applyAlignment="0" applyProtection="0">
      <alignment horizontal="left"/>
    </xf>
    <xf numFmtId="0" fontId="50" fillId="0" borderId="0">
      <alignment horizontal="center"/>
    </xf>
    <xf numFmtId="172" fontId="19" fillId="0" borderId="13">
      <alignment horizontal="right"/>
    </xf>
    <xf numFmtId="172" fontId="19" fillId="0" borderId="13">
      <alignment horizontal="right"/>
    </xf>
    <xf numFmtId="172" fontId="19" fillId="0" borderId="13">
      <alignment horizontal="right"/>
    </xf>
    <xf numFmtId="0" fontId="20" fillId="3" borderId="0" applyNumberFormat="0" applyBorder="0" applyAlignment="0" applyProtection="0"/>
    <xf numFmtId="0" fontId="103" fillId="0" borderId="32"/>
    <xf numFmtId="218" fontId="104" fillId="0" borderId="0" applyFill="0" applyBorder="0">
      <alignment horizontal="right"/>
      <protection hidden="1"/>
    </xf>
    <xf numFmtId="0" fontId="105" fillId="0" borderId="0">
      <protection locked="0"/>
    </xf>
    <xf numFmtId="207" fontId="15" fillId="0" borderId="0">
      <alignment vertical="center"/>
    </xf>
    <xf numFmtId="0" fontId="106" fillId="0" borderId="0" applyFill="0" applyBorder="0" applyAlignment="0">
      <alignment horizontal="centerContinuous"/>
    </xf>
    <xf numFmtId="0" fontId="107" fillId="0" borderId="0" applyFill="0" applyBorder="0" applyAlignment="0">
      <alignment horizontal="centerContinuous"/>
    </xf>
    <xf numFmtId="0" fontId="106" fillId="0" borderId="0" applyFill="0" applyBorder="0" applyAlignment="0">
      <alignment horizontal="centerContinuous"/>
    </xf>
    <xf numFmtId="181" fontId="15" fillId="0" borderId="8" applyFill="0" applyBorder="0" applyAlignment="0">
      <alignment horizontal="right"/>
    </xf>
    <xf numFmtId="181" fontId="15" fillId="0" borderId="8" applyFill="0" applyBorder="0" applyAlignment="0"/>
    <xf numFmtId="219" fontId="4" fillId="0" borderId="8" applyFill="0" applyBorder="0" applyAlignment="0">
      <alignment horizontal="right"/>
    </xf>
    <xf numFmtId="220" fontId="15" fillId="0" borderId="0" applyFill="0" applyBorder="0" applyAlignment="0">
      <alignment vertical="center"/>
    </xf>
    <xf numFmtId="0" fontId="108" fillId="32" borderId="2">
      <alignment horizontal="center" vertical="center" wrapText="1"/>
      <protection hidden="1"/>
    </xf>
    <xf numFmtId="0" fontId="109" fillId="0" borderId="0"/>
    <xf numFmtId="0" fontId="47" fillId="0" borderId="38"/>
    <xf numFmtId="42" fontId="28" fillId="0" borderId="0" applyFill="0" applyBorder="0" applyAlignment="0" applyProtection="0"/>
    <xf numFmtId="0" fontId="110" fillId="0" borderId="12">
      <alignment horizontal="center"/>
    </xf>
    <xf numFmtId="172" fontId="52" fillId="0" borderId="14">
      <alignment horizontal="right"/>
    </xf>
    <xf numFmtId="0" fontId="4" fillId="0" borderId="0"/>
    <xf numFmtId="0" fontId="86" fillId="0" borderId="0"/>
    <xf numFmtId="0" fontId="60" fillId="0" borderId="0"/>
    <xf numFmtId="0" fontId="4" fillId="26" borderId="39" applyNumberFormat="0" applyProtection="0">
      <alignment horizontal="center" vertical="center"/>
    </xf>
    <xf numFmtId="0" fontId="4" fillId="26" borderId="39" applyNumberFormat="0" applyProtection="0">
      <alignment horizontal="center" vertical="center"/>
    </xf>
    <xf numFmtId="0" fontId="4" fillId="41" borderId="39" applyNumberFormat="0" applyProtection="0">
      <alignment horizontal="center" vertical="center"/>
    </xf>
    <xf numFmtId="0" fontId="4" fillId="41" borderId="39" applyNumberFormat="0" applyProtection="0">
      <alignment horizontal="center" vertical="center"/>
    </xf>
    <xf numFmtId="0" fontId="25" fillId="0" borderId="14"/>
    <xf numFmtId="0" fontId="111" fillId="0" borderId="0"/>
    <xf numFmtId="40" fontId="112" fillId="0" borderId="0" applyBorder="0">
      <alignment horizontal="right"/>
    </xf>
    <xf numFmtId="0" fontId="25" fillId="0" borderId="13"/>
    <xf numFmtId="0" fontId="25" fillId="0" borderId="5" applyFont="0">
      <alignment horizontal="centerContinuous"/>
    </xf>
    <xf numFmtId="1" fontId="25" fillId="0" borderId="5">
      <alignment horizontal="centerContinuous"/>
    </xf>
    <xf numFmtId="0" fontId="25" fillId="0" borderId="5">
      <alignment horizontal="centerContinuous"/>
    </xf>
    <xf numFmtId="0" fontId="25" fillId="0" borderId="12">
      <alignment horizontal="centerContinuous"/>
    </xf>
    <xf numFmtId="0" fontId="25" fillId="0" borderId="5">
      <alignment horizontal="centerContinuous"/>
    </xf>
    <xf numFmtId="0" fontId="25" fillId="0" borderId="12">
      <alignment horizontal="centerContinuous"/>
    </xf>
    <xf numFmtId="0" fontId="25" fillId="0" borderId="5">
      <alignment horizontal="centerContinuous"/>
    </xf>
    <xf numFmtId="0" fontId="25" fillId="0" borderId="12">
      <alignment horizontal="centerContinuous"/>
    </xf>
    <xf numFmtId="0" fontId="25" fillId="0" borderId="5">
      <alignment horizontal="centerContinuous"/>
    </xf>
    <xf numFmtId="0" fontId="25" fillId="0" borderId="12">
      <alignment horizontal="centerContinuous"/>
    </xf>
    <xf numFmtId="9" fontId="25" fillId="0" borderId="0">
      <alignment horizontal="centerContinuous"/>
    </xf>
    <xf numFmtId="0" fontId="98" fillId="0" borderId="0" applyFill="0" applyBorder="0" applyProtection="0">
      <alignment horizontal="center" vertical="center"/>
    </xf>
    <xf numFmtId="0" fontId="113" fillId="0" borderId="40"/>
    <xf numFmtId="0" fontId="98" fillId="0" borderId="0" applyFill="0" applyBorder="0" applyProtection="0"/>
    <xf numFmtId="0" fontId="5" fillId="0" borderId="0" applyFill="0" applyBorder="0" applyProtection="0">
      <alignment horizontal="left"/>
    </xf>
    <xf numFmtId="0" fontId="25" fillId="0" borderId="5" applyFont="0" applyBorder="0" applyAlignment="0">
      <alignment horizontal="centerContinuous"/>
    </xf>
    <xf numFmtId="221" fontId="4" fillId="0" borderId="41" applyFill="0" applyBorder="0" applyAlignment="0"/>
    <xf numFmtId="221" fontId="4" fillId="0" borderId="41" applyFill="0" applyBorder="0" applyAlignment="0"/>
    <xf numFmtId="0" fontId="25" fillId="0" borderId="5" applyFont="0">
      <alignment horizontal="centerContinuous"/>
    </xf>
    <xf numFmtId="0" fontId="50" fillId="0" borderId="0" applyNumberFormat="0" applyFill="0" applyBorder="0" applyAlignment="0" applyProtection="0"/>
    <xf numFmtId="0" fontId="8" fillId="0" borderId="0" applyNumberFormat="0" applyFill="0" applyBorder="0" applyAlignment="0" applyProtection="0"/>
    <xf numFmtId="40" fontId="83" fillId="0" borderId="0"/>
    <xf numFmtId="0" fontId="52" fillId="0" borderId="5">
      <alignment horizontal="centerContinuous"/>
    </xf>
    <xf numFmtId="0" fontId="114" fillId="0" borderId="2" applyFill="0" applyProtection="0">
      <alignment horizontal="centerContinuous"/>
    </xf>
    <xf numFmtId="178" fontId="115" fillId="42" borderId="0" applyNumberFormat="0">
      <alignment vertical="center"/>
    </xf>
    <xf numFmtId="0" fontId="116" fillId="0" borderId="0" applyNumberFormat="0" applyFill="0" applyBorder="0" applyAlignment="0" applyProtection="0"/>
    <xf numFmtId="178" fontId="31" fillId="0" borderId="0" applyNumberFormat="0">
      <alignment vertical="center"/>
    </xf>
    <xf numFmtId="178" fontId="34" fillId="0" borderId="0" applyNumberFormat="0">
      <alignment vertical="center"/>
    </xf>
    <xf numFmtId="0" fontId="15" fillId="0" borderId="0" applyBorder="0"/>
    <xf numFmtId="0" fontId="27" fillId="0" borderId="18"/>
    <xf numFmtId="0" fontId="57" fillId="0" borderId="42" applyNumberFormat="0" applyFill="0" applyAlignment="0" applyProtection="0"/>
    <xf numFmtId="0" fontId="25" fillId="0" borderId="0">
      <alignment horizontal="centerContinuous"/>
    </xf>
    <xf numFmtId="164" fontId="4" fillId="0" borderId="0" applyFont="0" applyFill="0" applyBorder="0" applyAlignment="0" applyProtection="0"/>
    <xf numFmtId="165" fontId="4" fillId="0" borderId="0" applyFont="0" applyFill="0" applyBorder="0" applyAlignment="0" applyProtection="0"/>
    <xf numFmtId="0" fontId="25" fillId="0" borderId="0">
      <alignment horizontal="centerContinuous"/>
    </xf>
    <xf numFmtId="182" fontId="7" fillId="0" borderId="0" applyFont="0" applyFill="0" applyBorder="0">
      <alignment horizontal="right"/>
    </xf>
    <xf numFmtId="182" fontId="7" fillId="0" borderId="0" applyFont="0" applyFill="0" applyBorder="0">
      <alignment horizontal="right"/>
    </xf>
    <xf numFmtId="182" fontId="7" fillId="0" borderId="0" applyFont="0" applyFill="0" applyBorder="0">
      <alignment horizontal="right"/>
    </xf>
    <xf numFmtId="0" fontId="117" fillId="0" borderId="0" applyNumberFormat="0" applyFill="0" applyBorder="0" applyAlignment="0" applyProtection="0"/>
    <xf numFmtId="0" fontId="118" fillId="0" borderId="43" applyNumberFormat="0" applyFill="0" applyAlignment="0" applyProtection="0"/>
    <xf numFmtId="0" fontId="119" fillId="0" borderId="26" applyNumberFormat="0" applyFill="0" applyAlignment="0" applyProtection="0"/>
    <xf numFmtId="0" fontId="120" fillId="0" borderId="44" applyNumberFormat="0" applyFill="0" applyAlignment="0" applyProtection="0"/>
    <xf numFmtId="0" fontId="120" fillId="0" borderId="0" applyNumberFormat="0" applyFill="0" applyBorder="0" applyAlignment="0" applyProtection="0"/>
    <xf numFmtId="0" fontId="27" fillId="0" borderId="0"/>
    <xf numFmtId="0" fontId="27" fillId="0" borderId="0"/>
    <xf numFmtId="42" fontId="86" fillId="0" borderId="0" applyFont="0" applyFill="0" applyBorder="0" applyAlignment="0" applyProtection="0"/>
    <xf numFmtId="222" fontId="4" fillId="0" borderId="0" applyFont="0" applyFill="0" applyBorder="0" applyAlignment="0" applyProtection="0"/>
    <xf numFmtId="223" fontId="4" fillId="0" borderId="0" applyFont="0" applyFill="0" applyBorder="0" applyAlignment="0" applyProtection="0"/>
    <xf numFmtId="0" fontId="85" fillId="0" borderId="31" applyNumberFormat="0" applyFill="0" applyAlignment="0" applyProtection="0"/>
    <xf numFmtId="0" fontId="8" fillId="0" borderId="0"/>
    <xf numFmtId="224" fontId="52" fillId="0" borderId="0" applyFont="0" applyFill="0" applyBorder="0" applyAlignment="0" applyProtection="0"/>
    <xf numFmtId="225" fontId="52" fillId="0" borderId="0" applyFont="0" applyFill="0" applyBorder="0" applyAlignment="0" applyProtection="0"/>
    <xf numFmtId="0" fontId="121" fillId="0" borderId="0" applyNumberFormat="0" applyFill="0" applyBorder="0" applyAlignment="0" applyProtection="0"/>
    <xf numFmtId="0" fontId="121" fillId="0" borderId="0" applyNumberFormat="0" applyFill="0" applyBorder="0" applyAlignment="0" applyProtection="0"/>
    <xf numFmtId="0" fontId="122" fillId="43" borderId="7" applyNumberFormat="0" applyFont="0" applyBorder="0" applyAlignment="0">
      <protection hidden="1"/>
    </xf>
    <xf numFmtId="0" fontId="8" fillId="0" borderId="0"/>
    <xf numFmtId="226" fontId="28" fillId="0" borderId="0" applyFont="0" applyFill="0" applyBorder="0" applyAlignment="0" applyProtection="0"/>
    <xf numFmtId="0" fontId="25" fillId="0" borderId="0">
      <alignment horizontal="centerContinuous"/>
    </xf>
    <xf numFmtId="9" fontId="19" fillId="0" borderId="0">
      <alignment horizontal="left"/>
    </xf>
    <xf numFmtId="0" fontId="19" fillId="0" borderId="0">
      <alignment horizontal="left"/>
    </xf>
    <xf numFmtId="0" fontId="123" fillId="0" borderId="0"/>
    <xf numFmtId="0" fontId="45" fillId="19" borderId="16" applyNumberFormat="0" applyAlignment="0" applyProtection="0"/>
    <xf numFmtId="0" fontId="124" fillId="0" borderId="0"/>
    <xf numFmtId="43" fontId="4" fillId="0" borderId="0" applyFont="0" applyFill="0" applyBorder="0" applyAlignment="0" applyProtection="0"/>
    <xf numFmtId="41" fontId="4" fillId="0" borderId="0" applyFont="0" applyFill="0" applyBorder="0" applyAlignment="0" applyProtection="0"/>
    <xf numFmtId="0" fontId="125" fillId="0" borderId="0">
      <alignment vertical="center"/>
    </xf>
    <xf numFmtId="43" fontId="1" fillId="0" borderId="0" applyFont="0" applyFill="0" applyBorder="0" applyAlignment="0" applyProtection="0"/>
    <xf numFmtId="9" fontId="1" fillId="0" borderId="0" applyFont="0" applyFill="0" applyBorder="0" applyAlignment="0" applyProtection="0"/>
  </cellStyleXfs>
  <cellXfs count="93">
    <xf numFmtId="0" fontId="0" fillId="0" borderId="0" xfId="0"/>
    <xf numFmtId="0" fontId="127" fillId="0" borderId="0" xfId="0" applyFont="1"/>
    <xf numFmtId="0" fontId="4" fillId="0" borderId="0" xfId="0" applyFont="1"/>
    <xf numFmtId="0" fontId="129" fillId="0" borderId="0" xfId="0" applyFont="1"/>
    <xf numFmtId="0" fontId="5" fillId="0" borderId="0" xfId="0" applyFont="1"/>
    <xf numFmtId="0" fontId="3" fillId="30" borderId="3" xfId="0" applyFont="1" applyFill="1" applyBorder="1"/>
    <xf numFmtId="0" fontId="3" fillId="30" borderId="24" xfId="0" applyFont="1" applyFill="1" applyBorder="1"/>
    <xf numFmtId="0" fontId="72" fillId="0" borderId="0" xfId="0" applyFont="1" applyAlignment="1">
      <alignment horizontal="left"/>
    </xf>
    <xf numFmtId="0" fontId="127" fillId="0" borderId="0" xfId="0" applyFont="1" applyAlignment="1">
      <alignment horizontal="center"/>
    </xf>
    <xf numFmtId="3" fontId="0" fillId="0" borderId="0" xfId="0" applyNumberFormat="1"/>
    <xf numFmtId="9" fontId="0" fillId="0" borderId="0" xfId="790" applyFont="1"/>
    <xf numFmtId="167" fontId="0" fillId="0" borderId="0" xfId="0" applyNumberFormat="1"/>
    <xf numFmtId="182" fontId="0" fillId="0" borderId="0" xfId="789" applyNumberFormat="1" applyFont="1"/>
    <xf numFmtId="0" fontId="39" fillId="0" borderId="0" xfId="0" applyFont="1"/>
    <xf numFmtId="167" fontId="39" fillId="0" borderId="0" xfId="790" applyNumberFormat="1" applyFont="1"/>
    <xf numFmtId="0" fontId="0" fillId="0" borderId="24" xfId="0" applyBorder="1"/>
    <xf numFmtId="0" fontId="0" fillId="0" borderId="24" xfId="0" applyBorder="1" applyAlignment="1">
      <alignment horizontal="center"/>
    </xf>
    <xf numFmtId="0" fontId="5" fillId="0" borderId="0" xfId="0" applyFont="1" applyAlignment="1">
      <alignment horizontal="left"/>
    </xf>
    <xf numFmtId="0" fontId="4" fillId="0" borderId="0" xfId="0" applyFont="1" applyAlignment="1">
      <alignment horizontal="left"/>
    </xf>
    <xf numFmtId="167" fontId="0" fillId="0" borderId="0" xfId="790" applyNumberFormat="1" applyFont="1"/>
    <xf numFmtId="0" fontId="4" fillId="0" borderId="24" xfId="0" applyFont="1" applyBorder="1" applyAlignment="1">
      <alignment horizontal="left"/>
    </xf>
    <xf numFmtId="3" fontId="4" fillId="0" borderId="24" xfId="0" applyNumberFormat="1" applyFont="1" applyBorder="1"/>
    <xf numFmtId="167" fontId="0" fillId="0" borderId="24" xfId="0" applyNumberFormat="1" applyBorder="1"/>
    <xf numFmtId="3" fontId="4" fillId="0" borderId="0" xfId="0" applyNumberFormat="1" applyFont="1"/>
    <xf numFmtId="0" fontId="126" fillId="0" borderId="0" xfId="0" applyFont="1"/>
    <xf numFmtId="0" fontId="5" fillId="0" borderId="47" xfId="0" applyFont="1" applyBorder="1" applyAlignment="1">
      <alignment horizontal="left"/>
    </xf>
    <xf numFmtId="3" fontId="4" fillId="0" borderId="47" xfId="0" applyNumberFormat="1" applyFont="1" applyBorder="1"/>
    <xf numFmtId="0" fontId="5" fillId="0" borderId="24" xfId="0" applyFont="1" applyBorder="1" applyAlignment="1">
      <alignment horizontal="left"/>
    </xf>
    <xf numFmtId="3" fontId="5" fillId="44" borderId="24" xfId="0" applyNumberFormat="1" applyFont="1" applyFill="1" applyBorder="1"/>
    <xf numFmtId="167" fontId="126" fillId="44" borderId="24" xfId="0" applyNumberFormat="1" applyFont="1" applyFill="1" applyBorder="1"/>
    <xf numFmtId="0" fontId="4" fillId="44" borderId="24" xfId="0" applyFont="1" applyFill="1" applyBorder="1" applyAlignment="1">
      <alignment horizontal="left"/>
    </xf>
    <xf numFmtId="0" fontId="5" fillId="44" borderId="0" xfId="0" applyFont="1" applyFill="1" applyAlignment="1">
      <alignment horizontal="left"/>
    </xf>
    <xf numFmtId="3" fontId="5" fillId="44" borderId="0" xfId="0" applyNumberFormat="1" applyFont="1" applyFill="1"/>
    <xf numFmtId="167" fontId="126" fillId="44" borderId="0" xfId="0" applyNumberFormat="1" applyFont="1" applyFill="1"/>
    <xf numFmtId="0" fontId="5" fillId="44" borderId="0" xfId="0" applyFont="1" applyFill="1"/>
    <xf numFmtId="43" fontId="0" fillId="0" borderId="0" xfId="789" applyFont="1"/>
    <xf numFmtId="0" fontId="4" fillId="0" borderId="47" xfId="0" applyFont="1" applyBorder="1" applyAlignment="1">
      <alignment horizontal="left"/>
    </xf>
    <xf numFmtId="0" fontId="0" fillId="45" borderId="24" xfId="0" applyFill="1" applyBorder="1"/>
    <xf numFmtId="0" fontId="130" fillId="45" borderId="3" xfId="0" applyFont="1" applyFill="1" applyBorder="1"/>
    <xf numFmtId="0" fontId="128" fillId="45" borderId="0" xfId="0" applyFont="1" applyFill="1"/>
    <xf numFmtId="0" fontId="0" fillId="45" borderId="0" xfId="0" applyFill="1"/>
    <xf numFmtId="0" fontId="4" fillId="44" borderId="0" xfId="0" applyFont="1" applyFill="1"/>
    <xf numFmtId="182" fontId="4" fillId="0" borderId="0" xfId="789" applyNumberFormat="1" applyFont="1"/>
    <xf numFmtId="167" fontId="0" fillId="0" borderId="13" xfId="0" applyNumberFormat="1" applyBorder="1"/>
    <xf numFmtId="228" fontId="72" fillId="45" borderId="45" xfId="0" applyNumberFormat="1" applyFont="1" applyFill="1" applyBorder="1" applyAlignment="1">
      <alignment horizontal="center"/>
    </xf>
    <xf numFmtId="228" fontId="72" fillId="45" borderId="46" xfId="0" applyNumberFormat="1" applyFont="1" applyFill="1" applyBorder="1" applyAlignment="1">
      <alignment horizontal="center"/>
    </xf>
    <xf numFmtId="227" fontId="33" fillId="0" borderId="0" xfId="0" applyNumberFormat="1" applyFont="1" applyAlignment="1">
      <alignment horizontal="left"/>
    </xf>
    <xf numFmtId="229" fontId="3" fillId="30" borderId="4" xfId="0" applyNumberFormat="1" applyFont="1" applyFill="1" applyBorder="1" applyAlignment="1">
      <alignment horizontal="center" vertical="center"/>
    </xf>
    <xf numFmtId="167" fontId="0" fillId="0" borderId="47" xfId="0" applyNumberFormat="1" applyBorder="1"/>
    <xf numFmtId="3" fontId="5" fillId="44" borderId="47" xfId="0" applyNumberFormat="1" applyFont="1" applyFill="1" applyBorder="1"/>
    <xf numFmtId="167" fontId="126" fillId="44" borderId="47" xfId="0" applyNumberFormat="1" applyFont="1" applyFill="1" applyBorder="1"/>
    <xf numFmtId="0" fontId="5" fillId="44" borderId="47" xfId="0" applyFont="1" applyFill="1" applyBorder="1"/>
    <xf numFmtId="0" fontId="4" fillId="44" borderId="47" xfId="0" applyFont="1" applyFill="1" applyBorder="1"/>
    <xf numFmtId="182" fontId="127" fillId="0" borderId="0" xfId="789" applyNumberFormat="1" applyFont="1"/>
    <xf numFmtId="182" fontId="5" fillId="0" borderId="0" xfId="789" applyNumberFormat="1" applyFont="1"/>
    <xf numFmtId="182" fontId="72" fillId="0" borderId="0" xfId="789" applyNumberFormat="1" applyFont="1"/>
    <xf numFmtId="228" fontId="72" fillId="45" borderId="24" xfId="0" applyNumberFormat="1" applyFont="1" applyFill="1" applyBorder="1" applyAlignment="1">
      <alignment horizontal="center"/>
    </xf>
    <xf numFmtId="229" fontId="3" fillId="30" borderId="24" xfId="0" applyNumberFormat="1" applyFont="1" applyFill="1" applyBorder="1" applyAlignment="1">
      <alignment horizontal="center" vertical="center"/>
    </xf>
    <xf numFmtId="2" fontId="0" fillId="0" borderId="0" xfId="0" applyNumberFormat="1"/>
    <xf numFmtId="3" fontId="126" fillId="44" borderId="0" xfId="789" applyNumberFormat="1" applyFont="1" applyFill="1"/>
    <xf numFmtId="3" fontId="126" fillId="44" borderId="24" xfId="789" applyNumberFormat="1" applyFont="1" applyFill="1" applyBorder="1"/>
    <xf numFmtId="3" fontId="126" fillId="44" borderId="0" xfId="789" applyNumberFormat="1" applyFont="1" applyFill="1" applyBorder="1"/>
    <xf numFmtId="167" fontId="0" fillId="46" borderId="0" xfId="0" applyNumberFormat="1" applyFill="1"/>
    <xf numFmtId="3" fontId="0" fillId="46" borderId="0" xfId="0" applyNumberFormat="1" applyFill="1"/>
    <xf numFmtId="182" fontId="0" fillId="46" borderId="24" xfId="789" applyNumberFormat="1" applyFont="1" applyFill="1" applyBorder="1"/>
    <xf numFmtId="167" fontId="0" fillId="46" borderId="24" xfId="0" applyNumberFormat="1" applyFill="1" applyBorder="1"/>
    <xf numFmtId="182" fontId="0" fillId="46" borderId="0" xfId="789" applyNumberFormat="1" applyFont="1" applyFill="1"/>
    <xf numFmtId="167" fontId="0" fillId="46" borderId="47" xfId="0" applyNumberFormat="1" applyFill="1" applyBorder="1"/>
    <xf numFmtId="182" fontId="0" fillId="46" borderId="47" xfId="789" applyNumberFormat="1" applyFont="1" applyFill="1" applyBorder="1"/>
    <xf numFmtId="182" fontId="5" fillId="46" borderId="0" xfId="789" applyNumberFormat="1" applyFont="1" applyFill="1"/>
    <xf numFmtId="10" fontId="126" fillId="44" borderId="47" xfId="0" applyNumberFormat="1" applyFont="1" applyFill="1" applyBorder="1"/>
    <xf numFmtId="43" fontId="4" fillId="0" borderId="0" xfId="0" applyNumberFormat="1" applyFont="1"/>
    <xf numFmtId="182" fontId="4" fillId="46" borderId="0" xfId="789" applyNumberFormat="1" applyFont="1" applyFill="1"/>
    <xf numFmtId="187" fontId="4" fillId="48" borderId="0" xfId="789" applyNumberFormat="1" applyFont="1" applyFill="1" applyBorder="1"/>
    <xf numFmtId="0" fontId="4" fillId="48" borderId="0" xfId="0" applyFont="1" applyFill="1"/>
    <xf numFmtId="1" fontId="5" fillId="49" borderId="0" xfId="0" applyNumberFormat="1" applyFont="1" applyFill="1"/>
    <xf numFmtId="0" fontId="5" fillId="49" borderId="0" xfId="0" applyFont="1" applyFill="1"/>
    <xf numFmtId="4" fontId="0" fillId="0" borderId="0" xfId="0" applyNumberFormat="1"/>
    <xf numFmtId="9" fontId="4" fillId="0" borderId="0" xfId="0" applyNumberFormat="1" applyFont="1"/>
    <xf numFmtId="43" fontId="4" fillId="0" borderId="0" xfId="789" applyFont="1"/>
    <xf numFmtId="229" fontId="3" fillId="30" borderId="3" xfId="0" applyNumberFormat="1" applyFont="1" applyFill="1" applyBorder="1" applyAlignment="1">
      <alignment horizontal="center" vertical="center"/>
    </xf>
    <xf numFmtId="0" fontId="39" fillId="0" borderId="47" xfId="0" applyFont="1" applyBorder="1"/>
    <xf numFmtId="3" fontId="126" fillId="44" borderId="47" xfId="789" applyNumberFormat="1" applyFont="1" applyFill="1" applyBorder="1" applyAlignment="1">
      <alignment horizontal="right"/>
    </xf>
    <xf numFmtId="3" fontId="0" fillId="47" borderId="0" xfId="0" applyNumberFormat="1" applyFill="1" applyAlignment="1">
      <alignment horizontal="center"/>
    </xf>
    <xf numFmtId="4" fontId="0" fillId="46" borderId="0" xfId="0" applyNumberFormat="1" applyFill="1" applyAlignment="1">
      <alignment horizontal="center"/>
    </xf>
    <xf numFmtId="0" fontId="0" fillId="0" borderId="24" xfId="0" applyBorder="1" applyAlignment="1">
      <alignment horizontal="center"/>
    </xf>
    <xf numFmtId="182" fontId="0" fillId="46" borderId="0" xfId="789" applyNumberFormat="1" applyFont="1" applyFill="1" applyAlignment="1">
      <alignment horizontal="center"/>
    </xf>
    <xf numFmtId="182" fontId="126" fillId="44" borderId="24" xfId="789" applyNumberFormat="1" applyFont="1" applyFill="1" applyBorder="1" applyAlignment="1">
      <alignment horizontal="center"/>
    </xf>
    <xf numFmtId="43" fontId="0" fillId="46" borderId="0" xfId="790" applyNumberFormat="1" applyFont="1" applyFill="1" applyAlignment="1">
      <alignment horizontal="center"/>
    </xf>
    <xf numFmtId="228" fontId="72" fillId="45" borderId="45" xfId="0" applyNumberFormat="1" applyFont="1" applyFill="1" applyBorder="1" applyAlignment="1">
      <alignment horizontal="center"/>
    </xf>
    <xf numFmtId="228" fontId="72" fillId="45" borderId="24" xfId="0" applyNumberFormat="1" applyFont="1" applyFill="1" applyBorder="1" applyAlignment="1">
      <alignment horizontal="center"/>
    </xf>
    <xf numFmtId="3" fontId="0" fillId="46" borderId="0" xfId="0" applyNumberFormat="1" applyFill="1" applyAlignment="1">
      <alignment horizontal="center"/>
    </xf>
    <xf numFmtId="10" fontId="0" fillId="46" borderId="0" xfId="790" applyNumberFormat="1" applyFont="1" applyFill="1" applyAlignment="1">
      <alignment horizontal="center"/>
    </xf>
  </cellXfs>
  <cellStyles count="791">
    <cellStyle name="--" xfId="2" xr:uid="{00000000-0005-0000-0000-000000000000}"/>
    <cellStyle name="%" xfId="3" xr:uid="{00000000-0005-0000-0000-000001000000}"/>
    <cellStyle name="%0" xfId="4" xr:uid="{00000000-0005-0000-0000-000002000000}"/>
    <cellStyle name="%1" xfId="5" xr:uid="{00000000-0005-0000-0000-000003000000}"/>
    <cellStyle name="%2" xfId="6" xr:uid="{00000000-0005-0000-0000-000004000000}"/>
    <cellStyle name="_12.10.09_Cashflow and capital outlook_4 year" xfId="7" xr:uid="{00000000-0005-0000-0000-000005000000}"/>
    <cellStyle name="_14.10.09_QBR_ 2010 LTIP EPS Forecasts" xfId="8" xr:uid="{00000000-0005-0000-0000-000006000000}"/>
    <cellStyle name="_15.10.09_2011 EPS Forecasts" xfId="9" xr:uid="{00000000-0005-0000-0000-000007000000}"/>
    <cellStyle name="_2011 Budget Presentation_REGIONAL Table Templates Sept 20th" xfId="10" xr:uid="{00000000-0005-0000-0000-000008000000}"/>
    <cellStyle name="--_Copy of SE&amp;SW Backup for QBR 2-SW Asia_April15" xfId="11" xr:uid="{00000000-0005-0000-0000-000009000000}"/>
    <cellStyle name="_EBIT and RevPARs TOM 24 Nov" xfId="12" xr:uid="{00000000-0005-0000-0000-00000A000000}"/>
    <cellStyle name="_EC  Board_18 MAR_V9" xfId="13" xr:uid="{00000000-0005-0000-0000-00000B000000}"/>
    <cellStyle name="_EC &amp; Board Nov - Sept &amp; Q3 results v2" xfId="14" xr:uid="{00000000-0005-0000-0000-00000C000000}"/>
    <cellStyle name="_EC &amp; Board_20 MAY 2010_v1" xfId="15" xr:uid="{00000000-0005-0000-0000-00000D000000}"/>
    <cellStyle name="_Example tracker" xfId="16" xr:uid="{00000000-0005-0000-0000-00000E000000}"/>
    <cellStyle name="_Flash Report KPIs Aug 11v6" xfId="17" xr:uid="{00000000-0005-0000-0000-00000F000000}"/>
    <cellStyle name="--_Flash Report KPIs Aug 11v6" xfId="18" xr:uid="{00000000-0005-0000-0000-000010000000}"/>
    <cellStyle name="_Margins template for regions vcg" xfId="19" xr:uid="{00000000-0005-0000-0000-000011000000}"/>
    <cellStyle name="_Modelling" xfId="20" xr:uid="{00000000-0005-0000-0000-000012000000}"/>
    <cellStyle name="_Monthly Results_AUG 10_v1" xfId="21" xr:uid="{00000000-0005-0000-0000-000013000000}"/>
    <cellStyle name="_Monthly Results_MAR11_v1" xfId="22" xr:uid="{00000000-0005-0000-0000-000014000000}"/>
    <cellStyle name="--_Monthly TFR" xfId="23" xr:uid="{00000000-0005-0000-0000-000015000000}"/>
    <cellStyle name="_new hotels" xfId="24" xr:uid="{00000000-0005-0000-0000-000016000000}"/>
    <cellStyle name="_SysSize&amp;PL-Flying Brick_FEB 10" xfId="25" xr:uid="{00000000-0005-0000-0000-000017000000}"/>
    <cellStyle name="_System Size &amp; Pipeline &amp; OP report from EBP July 27th" xfId="26" xr:uid="{00000000-0005-0000-0000-000018000000}"/>
    <cellStyle name="_TableHead" xfId="27" xr:uid="{00000000-0005-0000-0000-000019000000}"/>
    <cellStyle name="_TableRowHead" xfId="28" xr:uid="{00000000-0005-0000-0000-00001A000000}"/>
    <cellStyle name="_TableSuperHead" xfId="29" xr:uid="{00000000-0005-0000-0000-00001B000000}"/>
    <cellStyle name="£ BP" xfId="30" xr:uid="{00000000-0005-0000-0000-00001C000000}"/>
    <cellStyle name="£ BP 2" xfId="31" xr:uid="{00000000-0005-0000-0000-00001D000000}"/>
    <cellStyle name="¥ JY" xfId="32" xr:uid="{00000000-0005-0000-0000-00001E000000}"/>
    <cellStyle name="¥ JY 2" xfId="33" xr:uid="{00000000-0005-0000-0000-00001F000000}"/>
    <cellStyle name="1Normal" xfId="34" xr:uid="{00000000-0005-0000-0000-000020000000}"/>
    <cellStyle name="20% - Accent1 2" xfId="35" xr:uid="{00000000-0005-0000-0000-000021000000}"/>
    <cellStyle name="20% - Accent1 2 2" xfId="36" xr:uid="{00000000-0005-0000-0000-000022000000}"/>
    <cellStyle name="20% - Accent1 2_Budget 2013" xfId="37" xr:uid="{00000000-0005-0000-0000-000023000000}"/>
    <cellStyle name="20% - Accent2 2" xfId="38" xr:uid="{00000000-0005-0000-0000-000024000000}"/>
    <cellStyle name="20% - Accent2 2 2" xfId="39" xr:uid="{00000000-0005-0000-0000-000025000000}"/>
    <cellStyle name="20% - Accent2 2_Budget 2013" xfId="40" xr:uid="{00000000-0005-0000-0000-000026000000}"/>
    <cellStyle name="20% - Accent3 2" xfId="41" xr:uid="{00000000-0005-0000-0000-000027000000}"/>
    <cellStyle name="20% - Accent3 2 2" xfId="42" xr:uid="{00000000-0005-0000-0000-000028000000}"/>
    <cellStyle name="20% - Accent3 2_Budget 2013" xfId="43" xr:uid="{00000000-0005-0000-0000-000029000000}"/>
    <cellStyle name="20% - Accent4 2" xfId="44" xr:uid="{00000000-0005-0000-0000-00002A000000}"/>
    <cellStyle name="20% - Accent4 2 2" xfId="45" xr:uid="{00000000-0005-0000-0000-00002B000000}"/>
    <cellStyle name="20% - Accent4 2_Budget 2013" xfId="46" xr:uid="{00000000-0005-0000-0000-00002C000000}"/>
    <cellStyle name="20% - Accent5 2" xfId="47" xr:uid="{00000000-0005-0000-0000-00002D000000}"/>
    <cellStyle name="20% - Accent5 2 2" xfId="48" xr:uid="{00000000-0005-0000-0000-00002E000000}"/>
    <cellStyle name="20% - Accent5 2_Budget 2013" xfId="49" xr:uid="{00000000-0005-0000-0000-00002F000000}"/>
    <cellStyle name="20% - Accent6 2" xfId="50" xr:uid="{00000000-0005-0000-0000-000030000000}"/>
    <cellStyle name="20% - Accent6 2 2" xfId="51" xr:uid="{00000000-0005-0000-0000-000031000000}"/>
    <cellStyle name="20% - Accent6 2_Budget 2013" xfId="52" xr:uid="{00000000-0005-0000-0000-000032000000}"/>
    <cellStyle name="20% - Akzent1" xfId="53" xr:uid="{00000000-0005-0000-0000-000033000000}"/>
    <cellStyle name="20% - Akzent1 2" xfId="54" xr:uid="{00000000-0005-0000-0000-000034000000}"/>
    <cellStyle name="20% - Akzent1_Budget 2013" xfId="55" xr:uid="{00000000-0005-0000-0000-000035000000}"/>
    <cellStyle name="20% - Akzent2" xfId="56" xr:uid="{00000000-0005-0000-0000-000036000000}"/>
    <cellStyle name="20% - Akzent2 2" xfId="57" xr:uid="{00000000-0005-0000-0000-000037000000}"/>
    <cellStyle name="20% - Akzent2_Budget 2013" xfId="58" xr:uid="{00000000-0005-0000-0000-000038000000}"/>
    <cellStyle name="20% - Akzent3" xfId="59" xr:uid="{00000000-0005-0000-0000-000039000000}"/>
    <cellStyle name="20% - Akzent3 2" xfId="60" xr:uid="{00000000-0005-0000-0000-00003A000000}"/>
    <cellStyle name="20% - Akzent3_Budget 2013" xfId="61" xr:uid="{00000000-0005-0000-0000-00003B000000}"/>
    <cellStyle name="20% - Akzent4" xfId="62" xr:uid="{00000000-0005-0000-0000-00003C000000}"/>
    <cellStyle name="20% - Akzent4 2" xfId="63" xr:uid="{00000000-0005-0000-0000-00003D000000}"/>
    <cellStyle name="20% - Akzent4_Budget 2013" xfId="64" xr:uid="{00000000-0005-0000-0000-00003E000000}"/>
    <cellStyle name="20% - Akzent5" xfId="65" xr:uid="{00000000-0005-0000-0000-00003F000000}"/>
    <cellStyle name="20% - Akzent5 2" xfId="66" xr:uid="{00000000-0005-0000-0000-000040000000}"/>
    <cellStyle name="20% - Akzent5_Budget 2013" xfId="67" xr:uid="{00000000-0005-0000-0000-000041000000}"/>
    <cellStyle name="20% - Akzent6" xfId="68" xr:uid="{00000000-0005-0000-0000-000042000000}"/>
    <cellStyle name="20% - Akzent6 2" xfId="69" xr:uid="{00000000-0005-0000-0000-000043000000}"/>
    <cellStyle name="20% - Akzent6_Budget 2013" xfId="70" xr:uid="{00000000-0005-0000-0000-000044000000}"/>
    <cellStyle name="40% - Accent1 2" xfId="71" xr:uid="{00000000-0005-0000-0000-000045000000}"/>
    <cellStyle name="40% - Accent1 2 2" xfId="72" xr:uid="{00000000-0005-0000-0000-000046000000}"/>
    <cellStyle name="40% - Accent1 2_Budget 2013" xfId="73" xr:uid="{00000000-0005-0000-0000-000047000000}"/>
    <cellStyle name="40% - Accent2 2" xfId="74" xr:uid="{00000000-0005-0000-0000-000048000000}"/>
    <cellStyle name="40% - Accent2 2 2" xfId="75" xr:uid="{00000000-0005-0000-0000-000049000000}"/>
    <cellStyle name="40% - Accent2 2_Budget 2013" xfId="76" xr:uid="{00000000-0005-0000-0000-00004A000000}"/>
    <cellStyle name="40% - Accent3 2" xfId="77" xr:uid="{00000000-0005-0000-0000-00004B000000}"/>
    <cellStyle name="40% - Accent3 2 2" xfId="78" xr:uid="{00000000-0005-0000-0000-00004C000000}"/>
    <cellStyle name="40% - Accent3 2_Budget 2013" xfId="79" xr:uid="{00000000-0005-0000-0000-00004D000000}"/>
    <cellStyle name="40% - Accent4 2" xfId="80" xr:uid="{00000000-0005-0000-0000-00004E000000}"/>
    <cellStyle name="40% - Accent4 2 2" xfId="81" xr:uid="{00000000-0005-0000-0000-00004F000000}"/>
    <cellStyle name="40% - Accent4 2_Budget 2013" xfId="82" xr:uid="{00000000-0005-0000-0000-000050000000}"/>
    <cellStyle name="40% - Accent5 2" xfId="83" xr:uid="{00000000-0005-0000-0000-000051000000}"/>
    <cellStyle name="40% - Accent5 2 2" xfId="84" xr:uid="{00000000-0005-0000-0000-000052000000}"/>
    <cellStyle name="40% - Accent5 2_Budget 2013" xfId="85" xr:uid="{00000000-0005-0000-0000-000053000000}"/>
    <cellStyle name="40% - Accent6 2" xfId="86" xr:uid="{00000000-0005-0000-0000-000054000000}"/>
    <cellStyle name="40% - Accent6 2 2" xfId="87" xr:uid="{00000000-0005-0000-0000-000055000000}"/>
    <cellStyle name="40% - Accent6 2_Budget 2013" xfId="88" xr:uid="{00000000-0005-0000-0000-000056000000}"/>
    <cellStyle name="40% - Akzent1" xfId="89" xr:uid="{00000000-0005-0000-0000-000057000000}"/>
    <cellStyle name="40% - Akzent1 2" xfId="90" xr:uid="{00000000-0005-0000-0000-000058000000}"/>
    <cellStyle name="40% - Akzent1_Budget 2013" xfId="91" xr:uid="{00000000-0005-0000-0000-000059000000}"/>
    <cellStyle name="40% - Akzent2" xfId="92" xr:uid="{00000000-0005-0000-0000-00005A000000}"/>
    <cellStyle name="40% - Akzent2 2" xfId="93" xr:uid="{00000000-0005-0000-0000-00005B000000}"/>
    <cellStyle name="40% - Akzent2_Budget 2013" xfId="94" xr:uid="{00000000-0005-0000-0000-00005C000000}"/>
    <cellStyle name="40% - Akzent3" xfId="95" xr:uid="{00000000-0005-0000-0000-00005D000000}"/>
    <cellStyle name="40% - Akzent3 2" xfId="96" xr:uid="{00000000-0005-0000-0000-00005E000000}"/>
    <cellStyle name="40% - Akzent3_Budget 2013" xfId="97" xr:uid="{00000000-0005-0000-0000-00005F000000}"/>
    <cellStyle name="40% - Akzent4" xfId="98" xr:uid="{00000000-0005-0000-0000-000060000000}"/>
    <cellStyle name="40% - Akzent4 2" xfId="99" xr:uid="{00000000-0005-0000-0000-000061000000}"/>
    <cellStyle name="40% - Akzent4_Budget 2013" xfId="100" xr:uid="{00000000-0005-0000-0000-000062000000}"/>
    <cellStyle name="40% - Akzent5" xfId="101" xr:uid="{00000000-0005-0000-0000-000063000000}"/>
    <cellStyle name="40% - Akzent5 2" xfId="102" xr:uid="{00000000-0005-0000-0000-000064000000}"/>
    <cellStyle name="40% - Akzent5_Budget 2013" xfId="103" xr:uid="{00000000-0005-0000-0000-000065000000}"/>
    <cellStyle name="40% - Akzent6" xfId="104" xr:uid="{00000000-0005-0000-0000-000066000000}"/>
    <cellStyle name="40% - Akzent6 2" xfId="105" xr:uid="{00000000-0005-0000-0000-000067000000}"/>
    <cellStyle name="40% - Akzent6_Budget 2013" xfId="106" xr:uid="{00000000-0005-0000-0000-000068000000}"/>
    <cellStyle name="60% - Accent1 2" xfId="107" xr:uid="{00000000-0005-0000-0000-000069000000}"/>
    <cellStyle name="60% - Accent2 2" xfId="108" xr:uid="{00000000-0005-0000-0000-00006A000000}"/>
    <cellStyle name="60% - Accent3 2" xfId="109" xr:uid="{00000000-0005-0000-0000-00006B000000}"/>
    <cellStyle name="60% - Accent4 2" xfId="110" xr:uid="{00000000-0005-0000-0000-00006C000000}"/>
    <cellStyle name="60% - Accent5 2" xfId="111" xr:uid="{00000000-0005-0000-0000-00006D000000}"/>
    <cellStyle name="60% - Accent6 2" xfId="112" xr:uid="{00000000-0005-0000-0000-00006E000000}"/>
    <cellStyle name="60% - Akzent1" xfId="113" xr:uid="{00000000-0005-0000-0000-00006F000000}"/>
    <cellStyle name="60% - Akzent2" xfId="114" xr:uid="{00000000-0005-0000-0000-000070000000}"/>
    <cellStyle name="60% - Akzent3" xfId="115" xr:uid="{00000000-0005-0000-0000-000071000000}"/>
    <cellStyle name="60% - Akzent4" xfId="116" xr:uid="{00000000-0005-0000-0000-000072000000}"/>
    <cellStyle name="60% - Akzent5" xfId="117" xr:uid="{00000000-0005-0000-0000-000073000000}"/>
    <cellStyle name="60% - Akzent6" xfId="118" xr:uid="{00000000-0005-0000-0000-000074000000}"/>
    <cellStyle name="Accent1 2" xfId="119" xr:uid="{00000000-0005-0000-0000-000075000000}"/>
    <cellStyle name="Accent2 2" xfId="120" xr:uid="{00000000-0005-0000-0000-000076000000}"/>
    <cellStyle name="Accent3 2" xfId="121" xr:uid="{00000000-0005-0000-0000-000077000000}"/>
    <cellStyle name="Accent4 2" xfId="122" xr:uid="{00000000-0005-0000-0000-000078000000}"/>
    <cellStyle name="Accent5 2" xfId="123" xr:uid="{00000000-0005-0000-0000-000079000000}"/>
    <cellStyle name="Accent6 2" xfId="124" xr:uid="{00000000-0005-0000-0000-00007A000000}"/>
    <cellStyle name="Account Heading" xfId="125" xr:uid="{00000000-0005-0000-0000-00007B000000}"/>
    <cellStyle name="Account Total" xfId="126" xr:uid="{00000000-0005-0000-0000-00007C000000}"/>
    <cellStyle name="Akzent1" xfId="127" xr:uid="{00000000-0005-0000-0000-00007D000000}"/>
    <cellStyle name="Akzent2" xfId="128" xr:uid="{00000000-0005-0000-0000-00007E000000}"/>
    <cellStyle name="Akzent3" xfId="129" xr:uid="{00000000-0005-0000-0000-00007F000000}"/>
    <cellStyle name="Akzent4" xfId="130" xr:uid="{00000000-0005-0000-0000-000080000000}"/>
    <cellStyle name="Akzent5" xfId="131" xr:uid="{00000000-0005-0000-0000-000081000000}"/>
    <cellStyle name="Akzent6" xfId="132" xr:uid="{00000000-0005-0000-0000-000082000000}"/>
    <cellStyle name="Arial 10" xfId="133" xr:uid="{00000000-0005-0000-0000-000083000000}"/>
    <cellStyle name="Arial 10 2" xfId="134" xr:uid="{00000000-0005-0000-0000-000084000000}"/>
    <cellStyle name="Arial 12" xfId="135" xr:uid="{00000000-0005-0000-0000-000085000000}"/>
    <cellStyle name="Ausgabe" xfId="136" xr:uid="{00000000-0005-0000-0000-000086000000}"/>
    <cellStyle name="b" xfId="137" xr:uid="{00000000-0005-0000-0000-000087000000}"/>
    <cellStyle name="Bad 2" xfId="138" xr:uid="{00000000-0005-0000-0000-000088000000}"/>
    <cellStyle name="BASS" xfId="139" xr:uid="{00000000-0005-0000-0000-000089000000}"/>
    <cellStyle name="BASS 2" xfId="140" xr:uid="{00000000-0005-0000-0000-00008A000000}"/>
    <cellStyle name="Berechnung" xfId="141" xr:uid="{00000000-0005-0000-0000-00008B000000}"/>
    <cellStyle name="BLACK" xfId="142" xr:uid="{00000000-0005-0000-0000-00008C000000}"/>
    <cellStyle name="blue$00" xfId="143" xr:uid="{00000000-0005-0000-0000-00008D000000}"/>
    <cellStyle name="Body" xfId="144" xr:uid="{00000000-0005-0000-0000-00008E000000}"/>
    <cellStyle name="Bold/Border" xfId="145" xr:uid="{00000000-0005-0000-0000-00008F000000}"/>
    <cellStyle name="Border Heavy" xfId="146" xr:uid="{00000000-0005-0000-0000-000090000000}"/>
    <cellStyle name="Border Thin" xfId="147" xr:uid="{00000000-0005-0000-0000-000091000000}"/>
    <cellStyle name="Bottom Border Line" xfId="148" xr:uid="{00000000-0005-0000-0000-000092000000}"/>
    <cellStyle name="bout" xfId="149" xr:uid="{00000000-0005-0000-0000-000093000000}"/>
    <cellStyle name="British Pound" xfId="150" xr:uid="{00000000-0005-0000-0000-000094000000}"/>
    <cellStyle name="bt" xfId="151" xr:uid="{00000000-0005-0000-0000-000095000000}"/>
    <cellStyle name="btit" xfId="152" xr:uid="{00000000-0005-0000-0000-000096000000}"/>
    <cellStyle name="Bullet" xfId="153" xr:uid="{00000000-0005-0000-0000-000097000000}"/>
    <cellStyle name="Bullet 2" xfId="154" xr:uid="{00000000-0005-0000-0000-000098000000}"/>
    <cellStyle name="c" xfId="155" xr:uid="{00000000-0005-0000-0000-000099000000}"/>
    <cellStyle name="c_Macros" xfId="156" xr:uid="{00000000-0005-0000-0000-00009A000000}"/>
    <cellStyle name="c_Macros (2)" xfId="157" xr:uid="{00000000-0005-0000-0000-00009B000000}"/>
    <cellStyle name="c_Macros (2)_BPSCI" xfId="158" xr:uid="{00000000-0005-0000-0000-00009C000000}"/>
    <cellStyle name="c_Macros (2)_Budget 2013 amended" xfId="159" xr:uid="{00000000-0005-0000-0000-00009D000000}"/>
    <cellStyle name="c_Macros (2)_CFTenant" xfId="160" xr:uid="{00000000-0005-0000-0000-00009E000000}"/>
    <cellStyle name="c_Macros (2)_CFTenant.xls Chart 10" xfId="161" xr:uid="{00000000-0005-0000-0000-00009F000000}"/>
    <cellStyle name="c_Macros (2)_CFTenant.xls Chart 11" xfId="162" xr:uid="{00000000-0005-0000-0000-0000A0000000}"/>
    <cellStyle name="c_Macros (2)_CFTenant.xls Chart 12" xfId="163" xr:uid="{00000000-0005-0000-0000-0000A1000000}"/>
    <cellStyle name="c_Macros (2)_CFTenant.xls Chart 4" xfId="164" xr:uid="{00000000-0005-0000-0000-0000A2000000}"/>
    <cellStyle name="c_Macros (2)_CFTenant.xls Chart 6" xfId="165" xr:uid="{00000000-0005-0000-0000-0000A3000000}"/>
    <cellStyle name="c_Macros (2)_CFTenant.xls Chart 7" xfId="166" xr:uid="{00000000-0005-0000-0000-0000A4000000}"/>
    <cellStyle name="c_Macros (2)_CFTenant.xls Chart 8" xfId="167" xr:uid="{00000000-0005-0000-0000-0000A5000000}"/>
    <cellStyle name="c_Macros (2)_CFTenant.xls Chart 9" xfId="168" xr:uid="{00000000-0005-0000-0000-0000A6000000}"/>
    <cellStyle name="c_Macros (2)_Perry" xfId="169" xr:uid="{00000000-0005-0000-0000-0000A7000000}"/>
    <cellStyle name="c_Macros (2)_Perry 2" xfId="170" xr:uid="{00000000-0005-0000-0000-0000A8000000}"/>
    <cellStyle name="c_Macros_BPSCI" xfId="171" xr:uid="{00000000-0005-0000-0000-0000A9000000}"/>
    <cellStyle name="c_Macros_Budget 2013 amended" xfId="172" xr:uid="{00000000-0005-0000-0000-0000AA000000}"/>
    <cellStyle name="c_Macros_CFTenant" xfId="173" xr:uid="{00000000-0005-0000-0000-0000AB000000}"/>
    <cellStyle name="c_Macros_CFTenant.xls Chart 10" xfId="174" xr:uid="{00000000-0005-0000-0000-0000AC000000}"/>
    <cellStyle name="c_Macros_CFTenant.xls Chart 11" xfId="175" xr:uid="{00000000-0005-0000-0000-0000AD000000}"/>
    <cellStyle name="c_Macros_CFTenant.xls Chart 12" xfId="176" xr:uid="{00000000-0005-0000-0000-0000AE000000}"/>
    <cellStyle name="c_Macros_CFTenant.xls Chart 4" xfId="177" xr:uid="{00000000-0005-0000-0000-0000AF000000}"/>
    <cellStyle name="c_Macros_CFTenant.xls Chart 6" xfId="178" xr:uid="{00000000-0005-0000-0000-0000B0000000}"/>
    <cellStyle name="c_Macros_CFTenant.xls Chart 7" xfId="179" xr:uid="{00000000-0005-0000-0000-0000B1000000}"/>
    <cellStyle name="c_Macros_CFTenant.xls Chart 8" xfId="180" xr:uid="{00000000-0005-0000-0000-0000B2000000}"/>
    <cellStyle name="c_Macros_CFTenant.xls Chart 9" xfId="181" xr:uid="{00000000-0005-0000-0000-0000B3000000}"/>
    <cellStyle name="c_Macros_Perry" xfId="182" xr:uid="{00000000-0005-0000-0000-0000B4000000}"/>
    <cellStyle name="c_Macros_Perry 2" xfId="183" xr:uid="{00000000-0005-0000-0000-0000B5000000}"/>
    <cellStyle name="c_Manager (2)" xfId="184" xr:uid="{00000000-0005-0000-0000-0000B6000000}"/>
    <cellStyle name="c_Manager (2)_BPSCI" xfId="185" xr:uid="{00000000-0005-0000-0000-0000B7000000}"/>
    <cellStyle name="c_Manager (2)_Budget 2013 amended" xfId="186" xr:uid="{00000000-0005-0000-0000-0000B8000000}"/>
    <cellStyle name="c_Manager (2)_CFTenant" xfId="187" xr:uid="{00000000-0005-0000-0000-0000B9000000}"/>
    <cellStyle name="c_Manager (2)_CFTenant.xls Chart 10" xfId="188" xr:uid="{00000000-0005-0000-0000-0000BA000000}"/>
    <cellStyle name="c_Manager (2)_CFTenant.xls Chart 11" xfId="189" xr:uid="{00000000-0005-0000-0000-0000BB000000}"/>
    <cellStyle name="c_Manager (2)_CFTenant.xls Chart 12" xfId="190" xr:uid="{00000000-0005-0000-0000-0000BC000000}"/>
    <cellStyle name="c_Manager (2)_CFTenant.xls Chart 4" xfId="191" xr:uid="{00000000-0005-0000-0000-0000BD000000}"/>
    <cellStyle name="c_Manager (2)_CFTenant.xls Chart 6" xfId="192" xr:uid="{00000000-0005-0000-0000-0000BE000000}"/>
    <cellStyle name="c_Manager (2)_CFTenant.xls Chart 7" xfId="193" xr:uid="{00000000-0005-0000-0000-0000BF000000}"/>
    <cellStyle name="c_Manager (2)_CFTenant.xls Chart 8" xfId="194" xr:uid="{00000000-0005-0000-0000-0000C0000000}"/>
    <cellStyle name="c_Manager (2)_CFTenant.xls Chart 9" xfId="195" xr:uid="{00000000-0005-0000-0000-0000C1000000}"/>
    <cellStyle name="c_Manager (2)_Perry" xfId="196" xr:uid="{00000000-0005-0000-0000-0000C2000000}"/>
    <cellStyle name="c_Manager (2)_Perry 2" xfId="197" xr:uid="{00000000-0005-0000-0000-0000C3000000}"/>
    <cellStyle name="C00A" xfId="198" xr:uid="{00000000-0005-0000-0000-0000C4000000}"/>
    <cellStyle name="C00B" xfId="199" xr:uid="{00000000-0005-0000-0000-0000C5000000}"/>
    <cellStyle name="C00L" xfId="200" xr:uid="{00000000-0005-0000-0000-0000C6000000}"/>
    <cellStyle name="C01A" xfId="201" xr:uid="{00000000-0005-0000-0000-0000C7000000}"/>
    <cellStyle name="C01B" xfId="202" xr:uid="{00000000-0005-0000-0000-0000C8000000}"/>
    <cellStyle name="C01B 2" xfId="203" xr:uid="{00000000-0005-0000-0000-0000C9000000}"/>
    <cellStyle name="C01H" xfId="204" xr:uid="{00000000-0005-0000-0000-0000CA000000}"/>
    <cellStyle name="C01L" xfId="205" xr:uid="{00000000-0005-0000-0000-0000CB000000}"/>
    <cellStyle name="C02A" xfId="206" xr:uid="{00000000-0005-0000-0000-0000CC000000}"/>
    <cellStyle name="C02B" xfId="207" xr:uid="{00000000-0005-0000-0000-0000CD000000}"/>
    <cellStyle name="C02B 2" xfId="208" xr:uid="{00000000-0005-0000-0000-0000CE000000}"/>
    <cellStyle name="C02H" xfId="209" xr:uid="{00000000-0005-0000-0000-0000CF000000}"/>
    <cellStyle name="C02L" xfId="210" xr:uid="{00000000-0005-0000-0000-0000D0000000}"/>
    <cellStyle name="C03A" xfId="211" xr:uid="{00000000-0005-0000-0000-0000D1000000}"/>
    <cellStyle name="C03B" xfId="212" xr:uid="{00000000-0005-0000-0000-0000D2000000}"/>
    <cellStyle name="C03H" xfId="213" xr:uid="{00000000-0005-0000-0000-0000D3000000}"/>
    <cellStyle name="C03L" xfId="214" xr:uid="{00000000-0005-0000-0000-0000D4000000}"/>
    <cellStyle name="C04A" xfId="215" xr:uid="{00000000-0005-0000-0000-0000D5000000}"/>
    <cellStyle name="C04A 2" xfId="216" xr:uid="{00000000-0005-0000-0000-0000D6000000}"/>
    <cellStyle name="C04B" xfId="217" xr:uid="{00000000-0005-0000-0000-0000D7000000}"/>
    <cellStyle name="C04H" xfId="218" xr:uid="{00000000-0005-0000-0000-0000D8000000}"/>
    <cellStyle name="C04L" xfId="219" xr:uid="{00000000-0005-0000-0000-0000D9000000}"/>
    <cellStyle name="C05A" xfId="220" xr:uid="{00000000-0005-0000-0000-0000DA000000}"/>
    <cellStyle name="C05B" xfId="221" xr:uid="{00000000-0005-0000-0000-0000DB000000}"/>
    <cellStyle name="C05H" xfId="222" xr:uid="{00000000-0005-0000-0000-0000DC000000}"/>
    <cellStyle name="C05L" xfId="223" xr:uid="{00000000-0005-0000-0000-0000DD000000}"/>
    <cellStyle name="C05L 2" xfId="224" xr:uid="{00000000-0005-0000-0000-0000DE000000}"/>
    <cellStyle name="C06A" xfId="225" xr:uid="{00000000-0005-0000-0000-0000DF000000}"/>
    <cellStyle name="C06B" xfId="226" xr:uid="{00000000-0005-0000-0000-0000E0000000}"/>
    <cellStyle name="C06H" xfId="227" xr:uid="{00000000-0005-0000-0000-0000E1000000}"/>
    <cellStyle name="C06L" xfId="228" xr:uid="{00000000-0005-0000-0000-0000E2000000}"/>
    <cellStyle name="C07A" xfId="229" xr:uid="{00000000-0005-0000-0000-0000E3000000}"/>
    <cellStyle name="C07B" xfId="230" xr:uid="{00000000-0005-0000-0000-0000E4000000}"/>
    <cellStyle name="C07H" xfId="231" xr:uid="{00000000-0005-0000-0000-0000E5000000}"/>
    <cellStyle name="C07L" xfId="232" xr:uid="{00000000-0005-0000-0000-0000E6000000}"/>
    <cellStyle name="cach" xfId="233" xr:uid="{00000000-0005-0000-0000-0000E7000000}"/>
    <cellStyle name="cach 2" xfId="234" xr:uid="{00000000-0005-0000-0000-0000E8000000}"/>
    <cellStyle name="Calc" xfId="235" xr:uid="{00000000-0005-0000-0000-0000E9000000}"/>
    <cellStyle name="Calc - Blue" xfId="236" xr:uid="{00000000-0005-0000-0000-0000EA000000}"/>
    <cellStyle name="Calc - Blue 2" xfId="237" xr:uid="{00000000-0005-0000-0000-0000EB000000}"/>
    <cellStyle name="Calc - Feed" xfId="238" xr:uid="{00000000-0005-0000-0000-0000EC000000}"/>
    <cellStyle name="Calc - Feed 2" xfId="239" xr:uid="{00000000-0005-0000-0000-0000ED000000}"/>
    <cellStyle name="Calc - Green" xfId="240" xr:uid="{00000000-0005-0000-0000-0000EE000000}"/>
    <cellStyle name="Calc - Green 2" xfId="241" xr:uid="{00000000-0005-0000-0000-0000EF000000}"/>
    <cellStyle name="Calc - Grey" xfId="242" xr:uid="{00000000-0005-0000-0000-0000F0000000}"/>
    <cellStyle name="Calc - Grey 2" xfId="243" xr:uid="{00000000-0005-0000-0000-0000F1000000}"/>
    <cellStyle name="Calc - White" xfId="244" xr:uid="{00000000-0005-0000-0000-0000F2000000}"/>
    <cellStyle name="Calc - White 2" xfId="245" xr:uid="{00000000-0005-0000-0000-0000F3000000}"/>
    <cellStyle name="Calc 2" xfId="246" xr:uid="{00000000-0005-0000-0000-0000F4000000}"/>
    <cellStyle name="Calc 3" xfId="247" xr:uid="{00000000-0005-0000-0000-0000F5000000}"/>
    <cellStyle name="Calc Currency (0)" xfId="248" xr:uid="{00000000-0005-0000-0000-0000F6000000}"/>
    <cellStyle name="Calc Currency (0) 2" xfId="249" xr:uid="{00000000-0005-0000-0000-0000F7000000}"/>
    <cellStyle name="Calculation 2" xfId="250" xr:uid="{00000000-0005-0000-0000-0000F8000000}"/>
    <cellStyle name="Case" xfId="251" xr:uid="{00000000-0005-0000-0000-0000F9000000}"/>
    <cellStyle name="cedric" xfId="252" xr:uid="{00000000-0005-0000-0000-0000FA000000}"/>
    <cellStyle name="Check Cell 2" xfId="253" xr:uid="{00000000-0005-0000-0000-0000FB000000}"/>
    <cellStyle name="co" xfId="254" xr:uid="{00000000-0005-0000-0000-0000FC000000}"/>
    <cellStyle name="ColHeading" xfId="255" xr:uid="{00000000-0005-0000-0000-0000FD000000}"/>
    <cellStyle name="Comma" xfId="789" builtinId="3"/>
    <cellStyle name="Comma  - Style1" xfId="256" xr:uid="{00000000-0005-0000-0000-0000FE000000}"/>
    <cellStyle name="Comma  - Style1 2" xfId="257" xr:uid="{00000000-0005-0000-0000-0000FF000000}"/>
    <cellStyle name="Comma  - Style1_Monthly TFR" xfId="258" xr:uid="{00000000-0005-0000-0000-000000010000}"/>
    <cellStyle name="Comma  - Style2" xfId="259" xr:uid="{00000000-0005-0000-0000-000001010000}"/>
    <cellStyle name="Comma  - Style2 2" xfId="260" xr:uid="{00000000-0005-0000-0000-000002010000}"/>
    <cellStyle name="Comma  - Style2_Monthly TFR" xfId="261" xr:uid="{00000000-0005-0000-0000-000003010000}"/>
    <cellStyle name="Comma  - Style3" xfId="262" xr:uid="{00000000-0005-0000-0000-000004010000}"/>
    <cellStyle name="Comma  - Style3 2" xfId="263" xr:uid="{00000000-0005-0000-0000-000005010000}"/>
    <cellStyle name="Comma  - Style3_Monthly TFR" xfId="264" xr:uid="{00000000-0005-0000-0000-000006010000}"/>
    <cellStyle name="Comma  - Style4" xfId="265" xr:uid="{00000000-0005-0000-0000-000007010000}"/>
    <cellStyle name="Comma  - Style4 2" xfId="266" xr:uid="{00000000-0005-0000-0000-000008010000}"/>
    <cellStyle name="Comma  - Style4_Monthly TFR" xfId="267" xr:uid="{00000000-0005-0000-0000-000009010000}"/>
    <cellStyle name="Comma  - Style5" xfId="268" xr:uid="{00000000-0005-0000-0000-00000A010000}"/>
    <cellStyle name="Comma  - Style5 2" xfId="269" xr:uid="{00000000-0005-0000-0000-00000B010000}"/>
    <cellStyle name="Comma  - Style5_Monthly TFR" xfId="270" xr:uid="{00000000-0005-0000-0000-00000C010000}"/>
    <cellStyle name="Comma  - Style6" xfId="271" xr:uid="{00000000-0005-0000-0000-00000D010000}"/>
    <cellStyle name="Comma  - Style6 2" xfId="272" xr:uid="{00000000-0005-0000-0000-00000E010000}"/>
    <cellStyle name="Comma  - Style6_Monthly TFR" xfId="273" xr:uid="{00000000-0005-0000-0000-00000F010000}"/>
    <cellStyle name="Comma  - Style7" xfId="274" xr:uid="{00000000-0005-0000-0000-000010010000}"/>
    <cellStyle name="Comma  - Style7 2" xfId="275" xr:uid="{00000000-0005-0000-0000-000011010000}"/>
    <cellStyle name="Comma  - Style7_Monthly TFR" xfId="276" xr:uid="{00000000-0005-0000-0000-000012010000}"/>
    <cellStyle name="Comma  - Style8" xfId="277" xr:uid="{00000000-0005-0000-0000-000013010000}"/>
    <cellStyle name="Comma  - Style8 2" xfId="278" xr:uid="{00000000-0005-0000-0000-000014010000}"/>
    <cellStyle name="Comma  - Style8_Monthly TFR" xfId="279" xr:uid="{00000000-0005-0000-0000-000015010000}"/>
    <cellStyle name="Comma 10" xfId="280" xr:uid="{00000000-0005-0000-0000-000016010000}"/>
    <cellStyle name="Comma 104" xfId="281" xr:uid="{00000000-0005-0000-0000-000017010000}"/>
    <cellStyle name="Comma 2" xfId="282" xr:uid="{00000000-0005-0000-0000-000018010000}"/>
    <cellStyle name="Comma 2 2" xfId="283" xr:uid="{00000000-0005-0000-0000-000019010000}"/>
    <cellStyle name="Comma 2 2 2" xfId="284" xr:uid="{00000000-0005-0000-0000-00001A010000}"/>
    <cellStyle name="Comma 2 3" xfId="285" xr:uid="{00000000-0005-0000-0000-00001B010000}"/>
    <cellStyle name="Comma 2 3 2" xfId="286" xr:uid="{00000000-0005-0000-0000-00001C010000}"/>
    <cellStyle name="Comma 2 3 3" xfId="287" xr:uid="{00000000-0005-0000-0000-00001D010000}"/>
    <cellStyle name="Comma 2 4" xfId="288" xr:uid="{00000000-0005-0000-0000-00001E010000}"/>
    <cellStyle name="Comma 2 5" xfId="289" xr:uid="{00000000-0005-0000-0000-00001F010000}"/>
    <cellStyle name="Comma 2 6" xfId="290" xr:uid="{00000000-0005-0000-0000-000020010000}"/>
    <cellStyle name="Comma 2_Budget 2013 amended" xfId="291" xr:uid="{00000000-0005-0000-0000-000021010000}"/>
    <cellStyle name="Comma 3" xfId="292" xr:uid="{00000000-0005-0000-0000-000022010000}"/>
    <cellStyle name="Comma 3 2" xfId="293" xr:uid="{00000000-0005-0000-0000-000023010000}"/>
    <cellStyle name="Comma 3 2 2" xfId="294" xr:uid="{00000000-0005-0000-0000-000024010000}"/>
    <cellStyle name="Comma 3_Budget 2013 amended" xfId="295" xr:uid="{00000000-0005-0000-0000-000025010000}"/>
    <cellStyle name="Comma 4" xfId="296" xr:uid="{00000000-0005-0000-0000-000026010000}"/>
    <cellStyle name="Comma 4 2" xfId="297" xr:uid="{00000000-0005-0000-0000-000027010000}"/>
    <cellStyle name="Comma 4 2 2" xfId="298" xr:uid="{00000000-0005-0000-0000-000028010000}"/>
    <cellStyle name="Comma 4 3" xfId="299" xr:uid="{00000000-0005-0000-0000-000029010000}"/>
    <cellStyle name="Comma 5" xfId="300" xr:uid="{00000000-0005-0000-0000-00002A010000}"/>
    <cellStyle name="Comma 5 2" xfId="301" xr:uid="{00000000-0005-0000-0000-00002B010000}"/>
    <cellStyle name="Comma 6" xfId="302" xr:uid="{00000000-0005-0000-0000-00002C010000}"/>
    <cellStyle name="Comma 7" xfId="303" xr:uid="{00000000-0005-0000-0000-00002D010000}"/>
    <cellStyle name="Comma 8" xfId="304" xr:uid="{00000000-0005-0000-0000-00002E010000}"/>
    <cellStyle name="Comma(0)" xfId="305" xr:uid="{00000000-0005-0000-0000-00002F010000}"/>
    <cellStyle name="Comma0" xfId="306" xr:uid="{00000000-0005-0000-0000-000030010000}"/>
    <cellStyle name="Comma0 2" xfId="307" xr:uid="{00000000-0005-0000-0000-000031010000}"/>
    <cellStyle name="Company" xfId="308" xr:uid="{00000000-0005-0000-0000-000032010000}"/>
    <cellStyle name="Copied" xfId="309" xr:uid="{00000000-0005-0000-0000-000033010000}"/>
    <cellStyle name="Credit" xfId="310" xr:uid="{00000000-0005-0000-0000-000034010000}"/>
    <cellStyle name="Ctract" xfId="311" xr:uid="{00000000-0005-0000-0000-000035010000}"/>
    <cellStyle name="CurRatio" xfId="312" xr:uid="{00000000-0005-0000-0000-000036010000}"/>
    <cellStyle name="d" xfId="313" xr:uid="{00000000-0005-0000-0000-000037010000}"/>
    <cellStyle name="Dash" xfId="314" xr:uid="{00000000-0005-0000-0000-000038010000}"/>
    <cellStyle name="Dash 2" xfId="315" xr:uid="{00000000-0005-0000-0000-000039010000}"/>
    <cellStyle name="Date" xfId="316" xr:uid="{00000000-0005-0000-0000-00003A010000}"/>
    <cellStyle name="Date 2" xfId="317" xr:uid="{00000000-0005-0000-0000-00003B010000}"/>
    <cellStyle name="dd" xfId="318" xr:uid="{00000000-0005-0000-0000-00003C010000}"/>
    <cellStyle name="decim" xfId="319" xr:uid="{00000000-0005-0000-0000-00003D010000}"/>
    <cellStyle name="Dex Doub Line" xfId="320" xr:uid="{00000000-0005-0000-0000-00003E010000}"/>
    <cellStyle name="Dezimal [0]_Blackout 2001 ZRHHI" xfId="321" xr:uid="{00000000-0005-0000-0000-00003F010000}"/>
    <cellStyle name="Dezimal_Blackout 2001 ZRHHI" xfId="322" xr:uid="{00000000-0005-0000-0000-000040010000}"/>
    <cellStyle name="dgw" xfId="323" xr:uid="{00000000-0005-0000-0000-000041010000}"/>
    <cellStyle name="dgw 2" xfId="324" xr:uid="{00000000-0005-0000-0000-000042010000}"/>
    <cellStyle name="Double Accounting" xfId="325" xr:uid="{00000000-0005-0000-0000-000043010000}"/>
    <cellStyle name="dr" xfId="326" xr:uid="{00000000-0005-0000-0000-000044010000}"/>
    <cellStyle name="ds" xfId="327" xr:uid="{00000000-0005-0000-0000-000045010000}"/>
    <cellStyle name="Eingabe" xfId="328" xr:uid="{00000000-0005-0000-0000-000046010000}"/>
    <cellStyle name="Entered" xfId="329" xr:uid="{00000000-0005-0000-0000-000047010000}"/>
    <cellStyle name="Ergebnis" xfId="330" xr:uid="{00000000-0005-0000-0000-000048010000}"/>
    <cellStyle name="Erklärender Text" xfId="331" xr:uid="{00000000-0005-0000-0000-000049010000}"/>
    <cellStyle name="Error" xfId="332" xr:uid="{00000000-0005-0000-0000-00004A010000}"/>
    <cellStyle name="Euro" xfId="333" xr:uid="{00000000-0005-0000-0000-00004B010000}"/>
    <cellStyle name="Euro 2" xfId="334" xr:uid="{00000000-0005-0000-0000-00004C010000}"/>
    <cellStyle name="Euro_Monthly TFR" xfId="335" xr:uid="{00000000-0005-0000-0000-00004D010000}"/>
    <cellStyle name="Exception" xfId="336" xr:uid="{00000000-0005-0000-0000-00004E010000}"/>
    <cellStyle name="Exception 2" xfId="337" xr:uid="{00000000-0005-0000-0000-00004F010000}"/>
    <cellStyle name="Explanatory Text 2" xfId="338" xr:uid="{00000000-0005-0000-0000-000050010000}"/>
    <cellStyle name="f" xfId="339" xr:uid="{00000000-0005-0000-0000-000051010000}"/>
    <cellStyle name="F2" xfId="340" xr:uid="{00000000-0005-0000-0000-000052010000}"/>
    <cellStyle name="F3" xfId="341" xr:uid="{00000000-0005-0000-0000-000053010000}"/>
    <cellStyle name="F4" xfId="342" xr:uid="{00000000-0005-0000-0000-000054010000}"/>
    <cellStyle name="F5" xfId="343" xr:uid="{00000000-0005-0000-0000-000055010000}"/>
    <cellStyle name="F6" xfId="344" xr:uid="{00000000-0005-0000-0000-000056010000}"/>
    <cellStyle name="F7" xfId="345" xr:uid="{00000000-0005-0000-0000-000057010000}"/>
    <cellStyle name="F8" xfId="346" xr:uid="{00000000-0005-0000-0000-000058010000}"/>
    <cellStyle name="Feeder Field" xfId="347" xr:uid="{00000000-0005-0000-0000-000059010000}"/>
    <cellStyle name="Feeder Field 2" xfId="348" xr:uid="{00000000-0005-0000-0000-00005A010000}"/>
    <cellStyle name="ff" xfId="349" xr:uid="{00000000-0005-0000-0000-00005B010000}"/>
    <cellStyle name="Fixed" xfId="350" xr:uid="{00000000-0005-0000-0000-00005C010000}"/>
    <cellStyle name="Fixed 2" xfId="351" xr:uid="{00000000-0005-0000-0000-00005D010000}"/>
    <cellStyle name="fn" xfId="352" xr:uid="{00000000-0005-0000-0000-00005E010000}"/>
    <cellStyle name="form" xfId="353" xr:uid="{00000000-0005-0000-0000-00005F010000}"/>
    <cellStyle name="Formula" xfId="354" xr:uid="{00000000-0005-0000-0000-000060010000}"/>
    <cellStyle name="Formula 2" xfId="355" xr:uid="{00000000-0005-0000-0000-000061010000}"/>
    <cellStyle name="GER" xfId="356" xr:uid="{00000000-0005-0000-0000-000062010000}"/>
    <cellStyle name="Goesto" xfId="357" xr:uid="{00000000-0005-0000-0000-000063010000}"/>
    <cellStyle name="Good 2" xfId="358" xr:uid="{00000000-0005-0000-0000-000064010000}"/>
    <cellStyle name="Grey" xfId="359" xr:uid="{00000000-0005-0000-0000-000065010000}"/>
    <cellStyle name="Greyed out" xfId="360" xr:uid="{00000000-0005-0000-0000-000066010000}"/>
    <cellStyle name="group bold formula" xfId="361" xr:uid="{00000000-0005-0000-0000-000067010000}"/>
    <cellStyle name="group formula" xfId="362" xr:uid="{00000000-0005-0000-0000-000068010000}"/>
    <cellStyle name="Gut" xfId="363" xr:uid="{00000000-0005-0000-0000-000069010000}"/>
    <cellStyle name="GWN Table Body" xfId="364" xr:uid="{00000000-0005-0000-0000-00006A010000}"/>
    <cellStyle name="GWN Table Body 2" xfId="365" xr:uid="{00000000-0005-0000-0000-00006B010000}"/>
    <cellStyle name="GWN Table Header" xfId="366" xr:uid="{00000000-0005-0000-0000-00006C010000}"/>
    <cellStyle name="GWN Table Header 2" xfId="367" xr:uid="{00000000-0005-0000-0000-00006D010000}"/>
    <cellStyle name="GWN Table Left Header" xfId="368" xr:uid="{00000000-0005-0000-0000-00006E010000}"/>
    <cellStyle name="GWN Table Left Header 2" xfId="369" xr:uid="{00000000-0005-0000-0000-00006F010000}"/>
    <cellStyle name="GWN Table Note" xfId="370" xr:uid="{00000000-0005-0000-0000-000070010000}"/>
    <cellStyle name="GWN Table Note 2" xfId="371" xr:uid="{00000000-0005-0000-0000-000071010000}"/>
    <cellStyle name="GWN Table Title" xfId="372" xr:uid="{00000000-0005-0000-0000-000072010000}"/>
    <cellStyle name="GWN Table Title 2" xfId="373" xr:uid="{00000000-0005-0000-0000-000073010000}"/>
    <cellStyle name="h" xfId="374" xr:uid="{00000000-0005-0000-0000-000074010000}"/>
    <cellStyle name="h_DCF" xfId="375" xr:uid="{00000000-0005-0000-0000-000075010000}"/>
    <cellStyle name="h_Macros" xfId="376" xr:uid="{00000000-0005-0000-0000-000076010000}"/>
    <cellStyle name="h_Macros (3)" xfId="377" xr:uid="{00000000-0005-0000-0000-000077010000}"/>
    <cellStyle name="h_Macros (3) 2" xfId="378" xr:uid="{00000000-0005-0000-0000-000078010000}"/>
    <cellStyle name="h_Macros 2" xfId="379" xr:uid="{00000000-0005-0000-0000-000079010000}"/>
    <cellStyle name="h_Macros 3" xfId="380" xr:uid="{00000000-0005-0000-0000-00007A010000}"/>
    <cellStyle name="h_Manager" xfId="381" xr:uid="{00000000-0005-0000-0000-00007B010000}"/>
    <cellStyle name="h_Manager (2)" xfId="382" xr:uid="{00000000-0005-0000-0000-00007C010000}"/>
    <cellStyle name="h_Manager (2) 2" xfId="383" xr:uid="{00000000-0005-0000-0000-00007D010000}"/>
    <cellStyle name="h_Manager 2" xfId="384" xr:uid="{00000000-0005-0000-0000-00007E010000}"/>
    <cellStyle name="h_Manager 3" xfId="385" xr:uid="{00000000-0005-0000-0000-00007F010000}"/>
    <cellStyle name="h1" xfId="386" xr:uid="{00000000-0005-0000-0000-000080010000}"/>
    <cellStyle name="h2" xfId="387" xr:uid="{00000000-0005-0000-0000-000081010000}"/>
    <cellStyle name="h3" xfId="388" xr:uid="{00000000-0005-0000-0000-000082010000}"/>
    <cellStyle name="Header1" xfId="389" xr:uid="{00000000-0005-0000-0000-000083010000}"/>
    <cellStyle name="Header2" xfId="390" xr:uid="{00000000-0005-0000-0000-000084010000}"/>
    <cellStyle name="Heading 1 2" xfId="391" xr:uid="{00000000-0005-0000-0000-000085010000}"/>
    <cellStyle name="Heading 2 2" xfId="392" xr:uid="{00000000-0005-0000-0000-000086010000}"/>
    <cellStyle name="Heading 3 2" xfId="393" xr:uid="{00000000-0005-0000-0000-000087010000}"/>
    <cellStyle name="Heading 4 2" xfId="394" xr:uid="{00000000-0005-0000-0000-000088010000}"/>
    <cellStyle name="Heading1" xfId="395" xr:uid="{00000000-0005-0000-0000-000089010000}"/>
    <cellStyle name="Heading1 2" xfId="396" xr:uid="{00000000-0005-0000-0000-00008A010000}"/>
    <cellStyle name="Heading2" xfId="397" xr:uid="{00000000-0005-0000-0000-00008B010000}"/>
    <cellStyle name="Heading2 2" xfId="398" xr:uid="{00000000-0005-0000-0000-00008C010000}"/>
    <cellStyle name="HeadingNormal" xfId="399" xr:uid="{00000000-0005-0000-0000-00008D010000}"/>
    <cellStyle name="HeadingS" xfId="400" xr:uid="{00000000-0005-0000-0000-00008E010000}"/>
    <cellStyle name="hh" xfId="401" xr:uid="{00000000-0005-0000-0000-00008F010000}"/>
    <cellStyle name="hj" xfId="402" xr:uid="{00000000-0005-0000-0000-000090010000}"/>
    <cellStyle name="Hyperlink 2" xfId="403" xr:uid="{00000000-0005-0000-0000-000091010000}"/>
    <cellStyle name="i" xfId="404" xr:uid="{00000000-0005-0000-0000-000092010000}"/>
    <cellStyle name="in" xfId="405" xr:uid="{00000000-0005-0000-0000-000093010000}"/>
    <cellStyle name="Input [yellow]" xfId="406" xr:uid="{00000000-0005-0000-0000-000094010000}"/>
    <cellStyle name="Input 1" xfId="407" xr:uid="{00000000-0005-0000-0000-000095010000}"/>
    <cellStyle name="Input 2" xfId="408" xr:uid="{00000000-0005-0000-0000-000096010000}"/>
    <cellStyle name="InputBlueFont" xfId="409" xr:uid="{00000000-0005-0000-0000-000097010000}"/>
    <cellStyle name="InputBlueFontLocked" xfId="410" xr:uid="{00000000-0005-0000-0000-000098010000}"/>
    <cellStyle name="Integer" xfId="411" xr:uid="{00000000-0005-0000-0000-000099010000}"/>
    <cellStyle name="Item" xfId="412" xr:uid="{00000000-0005-0000-0000-00009A010000}"/>
    <cellStyle name="ItemTypeClass" xfId="413" xr:uid="{00000000-0005-0000-0000-00009B010000}"/>
    <cellStyle name="KPMG Heading 1" xfId="414" xr:uid="{00000000-0005-0000-0000-00009C010000}"/>
    <cellStyle name="KPMG Heading 2" xfId="415" xr:uid="{00000000-0005-0000-0000-00009D010000}"/>
    <cellStyle name="KPMG Heading 3" xfId="416" xr:uid="{00000000-0005-0000-0000-00009E010000}"/>
    <cellStyle name="KPMG Heading 4" xfId="417" xr:uid="{00000000-0005-0000-0000-00009F010000}"/>
    <cellStyle name="KPMG Normal" xfId="418" xr:uid="{00000000-0005-0000-0000-0000A0010000}"/>
    <cellStyle name="KPMG Normal Text" xfId="419" xr:uid="{00000000-0005-0000-0000-0000A1010000}"/>
    <cellStyle name="Level - Account" xfId="420" xr:uid="{00000000-0005-0000-0000-0000A2010000}"/>
    <cellStyle name="Level 1" xfId="421" xr:uid="{00000000-0005-0000-0000-0000A3010000}"/>
    <cellStyle name="Level 2" xfId="422" xr:uid="{00000000-0005-0000-0000-0000A4010000}"/>
    <cellStyle name="Level 2 desc" xfId="423" xr:uid="{00000000-0005-0000-0000-0000A5010000}"/>
    <cellStyle name="Level 3" xfId="424" xr:uid="{00000000-0005-0000-0000-0000A6010000}"/>
    <cellStyle name="Level 3 desc" xfId="425" xr:uid="{00000000-0005-0000-0000-0000A7010000}"/>
    <cellStyle name="Level 4" xfId="426" xr:uid="{00000000-0005-0000-0000-0000A8010000}"/>
    <cellStyle name="Level 4 desc" xfId="427" xr:uid="{00000000-0005-0000-0000-0000A9010000}"/>
    <cellStyle name="Linked Cell 2" xfId="428" xr:uid="{00000000-0005-0000-0000-0000AA010000}"/>
    <cellStyle name="m" xfId="429" xr:uid="{00000000-0005-0000-0000-0000AB010000}"/>
    <cellStyle name="m_Fort3" xfId="430" xr:uid="{00000000-0005-0000-0000-0000AC010000}"/>
    <cellStyle name="m_Macros" xfId="431" xr:uid="{00000000-0005-0000-0000-0000AD010000}"/>
    <cellStyle name="m_Macros (2)" xfId="432" xr:uid="{00000000-0005-0000-0000-0000AE010000}"/>
    <cellStyle name="m_Macros (2) 2" xfId="433" xr:uid="{00000000-0005-0000-0000-0000AF010000}"/>
    <cellStyle name="m_Macros (2)_Daudet_1" xfId="434" xr:uid="{00000000-0005-0000-0000-0000B0010000}"/>
    <cellStyle name="m_Macros (2)_Fort3" xfId="435" xr:uid="{00000000-0005-0000-0000-0000B1010000}"/>
    <cellStyle name="m_Macros (2)_Fort3 2" xfId="436" xr:uid="{00000000-0005-0000-0000-0000B2010000}"/>
    <cellStyle name="m_Macros (2)_IBM18" xfId="437" xr:uid="{00000000-0005-0000-0000-0000B3010000}"/>
    <cellStyle name="m_Macros (2)_IBM18 2" xfId="438" xr:uid="{00000000-0005-0000-0000-0000B4010000}"/>
    <cellStyle name="m_Macros (2)_IBM27" xfId="439" xr:uid="{00000000-0005-0000-0000-0000B5010000}"/>
    <cellStyle name="m_Macros (2)_IBM27 2" xfId="440" xr:uid="{00000000-0005-0000-0000-0000B6010000}"/>
    <cellStyle name="m_Macros (2)_SPAD3" xfId="441" xr:uid="{00000000-0005-0000-0000-0000B7010000}"/>
    <cellStyle name="m_Macros (2)_SPAD3 2" xfId="442" xr:uid="{00000000-0005-0000-0000-0000B8010000}"/>
    <cellStyle name="m_Macros (2)_SPAD4" xfId="443" xr:uid="{00000000-0005-0000-0000-0000B9010000}"/>
    <cellStyle name="m_Macros (2)_SPAD4 2" xfId="444" xr:uid="{00000000-0005-0000-0000-0000BA010000}"/>
    <cellStyle name="m_Macros (3)" xfId="445" xr:uid="{00000000-0005-0000-0000-0000BB010000}"/>
    <cellStyle name="m_Macros (3)_CFZEUS8" xfId="446" xr:uid="{00000000-0005-0000-0000-0000BC010000}"/>
    <cellStyle name="m_Macros (3)_Daudet_1" xfId="447" xr:uid="{00000000-0005-0000-0000-0000BD010000}"/>
    <cellStyle name="m_Macros (3)_Daudet_1 2" xfId="448" xr:uid="{00000000-0005-0000-0000-0000BE010000}"/>
    <cellStyle name="m_Macros (3)_Fort3" xfId="449" xr:uid="{00000000-0005-0000-0000-0000BF010000}"/>
    <cellStyle name="m_Macros (3)_Fort3 2" xfId="450" xr:uid="{00000000-0005-0000-0000-0000C0010000}"/>
    <cellStyle name="m_Macros (3)_Ibm21" xfId="451" xr:uid="{00000000-0005-0000-0000-0000C1010000}"/>
    <cellStyle name="m_Macros (3)_Ibm21_Daudet_1" xfId="452" xr:uid="{00000000-0005-0000-0000-0000C2010000}"/>
    <cellStyle name="m_Macros (3)_perry13" xfId="453" xr:uid="{00000000-0005-0000-0000-0000C3010000}"/>
    <cellStyle name="m_Macros (3)_perry13 2" xfId="454" xr:uid="{00000000-0005-0000-0000-0000C4010000}"/>
    <cellStyle name="m_Macros (3)_SPAD3" xfId="455" xr:uid="{00000000-0005-0000-0000-0000C5010000}"/>
    <cellStyle name="m_Macros (3)_SPAD4" xfId="456" xr:uid="{00000000-0005-0000-0000-0000C6010000}"/>
    <cellStyle name="m_Macros (3)_ZeusCF1" xfId="457" xr:uid="{00000000-0005-0000-0000-0000C7010000}"/>
    <cellStyle name="m_Macros 2" xfId="458" xr:uid="{00000000-0005-0000-0000-0000C8010000}"/>
    <cellStyle name="m_Macros 3" xfId="459" xr:uid="{00000000-0005-0000-0000-0000C9010000}"/>
    <cellStyle name="m_Macros_Daudet_1" xfId="460" xr:uid="{00000000-0005-0000-0000-0000CA010000}"/>
    <cellStyle name="m_Macros_Fort3" xfId="461" xr:uid="{00000000-0005-0000-0000-0000CB010000}"/>
    <cellStyle name="m_Macros_Fort3 2" xfId="462" xr:uid="{00000000-0005-0000-0000-0000CC010000}"/>
    <cellStyle name="m_Macros_IBM18" xfId="463" xr:uid="{00000000-0005-0000-0000-0000CD010000}"/>
    <cellStyle name="m_Macros_IBM18 2" xfId="464" xr:uid="{00000000-0005-0000-0000-0000CE010000}"/>
    <cellStyle name="m_Macros_IBM27" xfId="465" xr:uid="{00000000-0005-0000-0000-0000CF010000}"/>
    <cellStyle name="m_Macros_IBM27 2" xfId="466" xr:uid="{00000000-0005-0000-0000-0000D0010000}"/>
    <cellStyle name="m_Macros_SPAD3" xfId="467" xr:uid="{00000000-0005-0000-0000-0000D1010000}"/>
    <cellStyle name="m_Macros_SPAD3 2" xfId="468" xr:uid="{00000000-0005-0000-0000-0000D2010000}"/>
    <cellStyle name="m_Macros_SPAD4" xfId="469" xr:uid="{00000000-0005-0000-0000-0000D3010000}"/>
    <cellStyle name="m_Macros_SPAD4 2" xfId="470" xr:uid="{00000000-0005-0000-0000-0000D4010000}"/>
    <cellStyle name="m_Manager" xfId="471" xr:uid="{00000000-0005-0000-0000-0000D5010000}"/>
    <cellStyle name="m_Manager (2)" xfId="472" xr:uid="{00000000-0005-0000-0000-0000D6010000}"/>
    <cellStyle name="m_Manager (2) 2" xfId="473" xr:uid="{00000000-0005-0000-0000-0000D7010000}"/>
    <cellStyle name="m_Manager (2)_1" xfId="474" xr:uid="{00000000-0005-0000-0000-0000D8010000}"/>
    <cellStyle name="m_Manager (2)_1_CFZEUS8" xfId="475" xr:uid="{00000000-0005-0000-0000-0000D9010000}"/>
    <cellStyle name="m_Manager (2)_1_Daudet_1" xfId="476" xr:uid="{00000000-0005-0000-0000-0000DA010000}"/>
    <cellStyle name="m_Manager (2)_1_Daudet_1 2" xfId="477" xr:uid="{00000000-0005-0000-0000-0000DB010000}"/>
    <cellStyle name="m_Manager (2)_1_Fort3" xfId="478" xr:uid="{00000000-0005-0000-0000-0000DC010000}"/>
    <cellStyle name="m_Manager (2)_1_Fort3 2" xfId="479" xr:uid="{00000000-0005-0000-0000-0000DD010000}"/>
    <cellStyle name="m_Manager (2)_1_Ibm21" xfId="480" xr:uid="{00000000-0005-0000-0000-0000DE010000}"/>
    <cellStyle name="m_Manager (2)_1_Ibm21_Daudet_1" xfId="481" xr:uid="{00000000-0005-0000-0000-0000DF010000}"/>
    <cellStyle name="m_Manager (2)_1_perry13" xfId="482" xr:uid="{00000000-0005-0000-0000-0000E0010000}"/>
    <cellStyle name="m_Manager (2)_1_perry13 2" xfId="483" xr:uid="{00000000-0005-0000-0000-0000E1010000}"/>
    <cellStyle name="m_Manager (2)_1_SPAD3" xfId="484" xr:uid="{00000000-0005-0000-0000-0000E2010000}"/>
    <cellStyle name="m_Manager (2)_1_SPAD4" xfId="485" xr:uid="{00000000-0005-0000-0000-0000E3010000}"/>
    <cellStyle name="m_Manager (2)_1_ZeusCF1" xfId="486" xr:uid="{00000000-0005-0000-0000-0000E4010000}"/>
    <cellStyle name="m_Manager (2)_Daudet_1" xfId="487" xr:uid="{00000000-0005-0000-0000-0000E5010000}"/>
    <cellStyle name="m_Manager (2)_Fort3" xfId="488" xr:uid="{00000000-0005-0000-0000-0000E6010000}"/>
    <cellStyle name="m_Manager (2)_Fort3 2" xfId="489" xr:uid="{00000000-0005-0000-0000-0000E7010000}"/>
    <cellStyle name="m_Manager (2)_IBM18" xfId="490" xr:uid="{00000000-0005-0000-0000-0000E8010000}"/>
    <cellStyle name="m_Manager (2)_IBM18 2" xfId="491" xr:uid="{00000000-0005-0000-0000-0000E9010000}"/>
    <cellStyle name="m_Manager (2)_IBM27" xfId="492" xr:uid="{00000000-0005-0000-0000-0000EA010000}"/>
    <cellStyle name="m_Manager (2)_IBM27 2" xfId="493" xr:uid="{00000000-0005-0000-0000-0000EB010000}"/>
    <cellStyle name="m_Manager (2)_SPAD3" xfId="494" xr:uid="{00000000-0005-0000-0000-0000EC010000}"/>
    <cellStyle name="m_Manager (2)_SPAD3 2" xfId="495" xr:uid="{00000000-0005-0000-0000-0000ED010000}"/>
    <cellStyle name="m_Manager (2)_SPAD4" xfId="496" xr:uid="{00000000-0005-0000-0000-0000EE010000}"/>
    <cellStyle name="m_Manager (2)_SPAD4 2" xfId="497" xr:uid="{00000000-0005-0000-0000-0000EF010000}"/>
    <cellStyle name="m_Manager_Fort3" xfId="498" xr:uid="{00000000-0005-0000-0000-0000F0010000}"/>
    <cellStyle name="Main Column Heading" xfId="499" xr:uid="{00000000-0005-0000-0000-0000F1010000}"/>
    <cellStyle name="Main Currency" xfId="500" xr:uid="{00000000-0005-0000-0000-0000F2010000}"/>
    <cellStyle name="Main Number" xfId="501" xr:uid="{00000000-0005-0000-0000-0000F3010000}"/>
    <cellStyle name="Migliaia (0)_affitto_a_terzi" xfId="502" xr:uid="{00000000-0005-0000-0000-0000F4010000}"/>
    <cellStyle name="Migliaia [0]_ELENCO KPMG def 2Marco" xfId="503" xr:uid="{00000000-0005-0000-0000-0000F5010000}"/>
    <cellStyle name="Migliaia_affitto_a_terzi" xfId="504" xr:uid="{00000000-0005-0000-0000-0000F6010000}"/>
    <cellStyle name="Millares [0]_laroux" xfId="505" xr:uid="{00000000-0005-0000-0000-0000F7010000}"/>
    <cellStyle name="Millares_laroux" xfId="506" xr:uid="{00000000-0005-0000-0000-0000F8010000}"/>
    <cellStyle name="Millions" xfId="507" xr:uid="{00000000-0005-0000-0000-0000F9010000}"/>
    <cellStyle name="Moneda [0]_laroux" xfId="508" xr:uid="{00000000-0005-0000-0000-0000FA010000}"/>
    <cellStyle name="Moneda_laroux" xfId="509" xr:uid="{00000000-0005-0000-0000-0000FB010000}"/>
    <cellStyle name="mtit" xfId="510" xr:uid="{00000000-0005-0000-0000-0000FC010000}"/>
    <cellStyle name="n" xfId="511" xr:uid="{00000000-0005-0000-0000-0000FD010000}"/>
    <cellStyle name="n_CFZEUS8" xfId="512" xr:uid="{00000000-0005-0000-0000-0000FE010000}"/>
    <cellStyle name="n_Daudet_1" xfId="513" xr:uid="{00000000-0005-0000-0000-0000FF010000}"/>
    <cellStyle name="n_Daudet_1 2" xfId="514" xr:uid="{00000000-0005-0000-0000-000000020000}"/>
    <cellStyle name="n_Fort3" xfId="515" xr:uid="{00000000-0005-0000-0000-000001020000}"/>
    <cellStyle name="n_Fort3 2" xfId="516" xr:uid="{00000000-0005-0000-0000-000002020000}"/>
    <cellStyle name="n_Ibm21" xfId="517" xr:uid="{00000000-0005-0000-0000-000003020000}"/>
    <cellStyle name="n_Ibm21_Daudet_1" xfId="518" xr:uid="{00000000-0005-0000-0000-000004020000}"/>
    <cellStyle name="n_Macros (3)" xfId="519" xr:uid="{00000000-0005-0000-0000-000005020000}"/>
    <cellStyle name="n_Macros (3)_BPPerry2" xfId="520" xr:uid="{00000000-0005-0000-0000-000006020000}"/>
    <cellStyle name="n_Macros (3)_Fort3" xfId="521" xr:uid="{00000000-0005-0000-0000-000007020000}"/>
    <cellStyle name="n_Macros (3)_Fort3 2" xfId="522" xr:uid="{00000000-0005-0000-0000-000008020000}"/>
    <cellStyle name="n_Macros (3)_IBM18" xfId="523" xr:uid="{00000000-0005-0000-0000-000009020000}"/>
    <cellStyle name="n_Macros (3)_IBM18 2" xfId="524" xr:uid="{00000000-0005-0000-0000-00000A020000}"/>
    <cellStyle name="n_Macros (3)_IBM18_Daudet_1" xfId="525" xr:uid="{00000000-0005-0000-0000-00000B020000}"/>
    <cellStyle name="n_Macros (3)_IBM27" xfId="526" xr:uid="{00000000-0005-0000-0000-00000C020000}"/>
    <cellStyle name="n_Macros (3)_IBM27 2" xfId="527" xr:uid="{00000000-0005-0000-0000-00000D020000}"/>
    <cellStyle name="n_Macros (3)_SPAD3" xfId="528" xr:uid="{00000000-0005-0000-0000-00000E020000}"/>
    <cellStyle name="n_Macros (3)_SPAD3 2" xfId="529" xr:uid="{00000000-0005-0000-0000-00000F020000}"/>
    <cellStyle name="n_Macros (3)_SPAD4" xfId="530" xr:uid="{00000000-0005-0000-0000-000010020000}"/>
    <cellStyle name="n_Manager" xfId="531" xr:uid="{00000000-0005-0000-0000-000011020000}"/>
    <cellStyle name="n_Manager (2)" xfId="532" xr:uid="{00000000-0005-0000-0000-000012020000}"/>
    <cellStyle name="n_Manager (2)_BPPerry2" xfId="533" xr:uid="{00000000-0005-0000-0000-000013020000}"/>
    <cellStyle name="n_Manager (2)_Fort3" xfId="534" xr:uid="{00000000-0005-0000-0000-000014020000}"/>
    <cellStyle name="n_Manager (2)_Fort3 2" xfId="535" xr:uid="{00000000-0005-0000-0000-000015020000}"/>
    <cellStyle name="n_Manager (2)_IBM18" xfId="536" xr:uid="{00000000-0005-0000-0000-000016020000}"/>
    <cellStyle name="n_Manager (2)_IBM18 2" xfId="537" xr:uid="{00000000-0005-0000-0000-000017020000}"/>
    <cellStyle name="n_Manager (2)_IBM18_Daudet_1" xfId="538" xr:uid="{00000000-0005-0000-0000-000018020000}"/>
    <cellStyle name="n_Manager (2)_IBM27" xfId="539" xr:uid="{00000000-0005-0000-0000-000019020000}"/>
    <cellStyle name="n_Manager (2)_IBM27 2" xfId="540" xr:uid="{00000000-0005-0000-0000-00001A020000}"/>
    <cellStyle name="n_Manager (2)_SPAD3" xfId="541" xr:uid="{00000000-0005-0000-0000-00001B020000}"/>
    <cellStyle name="n_Manager (2)_SPAD3 2" xfId="542" xr:uid="{00000000-0005-0000-0000-00001C020000}"/>
    <cellStyle name="n_Manager (2)_SPAD4" xfId="543" xr:uid="{00000000-0005-0000-0000-00001D020000}"/>
    <cellStyle name="n_Manager_Daudet_1" xfId="544" xr:uid="{00000000-0005-0000-0000-00001E020000}"/>
    <cellStyle name="n_Manager_Daudet_1 2" xfId="545" xr:uid="{00000000-0005-0000-0000-00001F020000}"/>
    <cellStyle name="n_Manager_Fort3" xfId="546" xr:uid="{00000000-0005-0000-0000-000020020000}"/>
    <cellStyle name="n_Manager_Fort3 2" xfId="547" xr:uid="{00000000-0005-0000-0000-000021020000}"/>
    <cellStyle name="n_Manager_Ibm21" xfId="548" xr:uid="{00000000-0005-0000-0000-000022020000}"/>
    <cellStyle name="n_Manager_Ibm21_Daudet_1" xfId="549" xr:uid="{00000000-0005-0000-0000-000023020000}"/>
    <cellStyle name="n_Manager_SPAD3" xfId="550" xr:uid="{00000000-0005-0000-0000-000024020000}"/>
    <cellStyle name="n_Manager_SPAD4" xfId="551" xr:uid="{00000000-0005-0000-0000-000025020000}"/>
    <cellStyle name="n_Manager_ZeusCF1" xfId="552" xr:uid="{00000000-0005-0000-0000-000026020000}"/>
    <cellStyle name="n_perry13" xfId="553" xr:uid="{00000000-0005-0000-0000-000027020000}"/>
    <cellStyle name="n_perry13 2" xfId="554" xr:uid="{00000000-0005-0000-0000-000028020000}"/>
    <cellStyle name="n_SPAD3" xfId="555" xr:uid="{00000000-0005-0000-0000-000029020000}"/>
    <cellStyle name="n_SPAD4" xfId="556" xr:uid="{00000000-0005-0000-0000-00002A020000}"/>
    <cellStyle name="n_ZeusCF1" xfId="557" xr:uid="{00000000-0005-0000-0000-00002B020000}"/>
    <cellStyle name="Named Range" xfId="558" xr:uid="{00000000-0005-0000-0000-00002C020000}"/>
    <cellStyle name="Named Range Tag" xfId="559" xr:uid="{00000000-0005-0000-0000-00002D020000}"/>
    <cellStyle name="Neutral 2" xfId="560" xr:uid="{00000000-0005-0000-0000-00002E020000}"/>
    <cellStyle name="no" xfId="561" xr:uid="{00000000-0005-0000-0000-00002F020000}"/>
    <cellStyle name="no dec" xfId="562" xr:uid="{00000000-0005-0000-0000-000030020000}"/>
    <cellStyle name="Normal" xfId="0" builtinId="0"/>
    <cellStyle name="Normal - Style1" xfId="563" xr:uid="{00000000-0005-0000-0000-000032020000}"/>
    <cellStyle name="Normal 10" xfId="564" xr:uid="{00000000-0005-0000-0000-000033020000}"/>
    <cellStyle name="Normal 11" xfId="565" xr:uid="{00000000-0005-0000-0000-000034020000}"/>
    <cellStyle name="Normal 2" xfId="1" xr:uid="{00000000-0005-0000-0000-000035020000}"/>
    <cellStyle name="Normal 2 2" xfId="566" xr:uid="{00000000-0005-0000-0000-000036020000}"/>
    <cellStyle name="Normal 2 2 2" xfId="567" xr:uid="{00000000-0005-0000-0000-000037020000}"/>
    <cellStyle name="Normal 2 2 3" xfId="568" xr:uid="{00000000-0005-0000-0000-000038020000}"/>
    <cellStyle name="Normal 2 3" xfId="569" xr:uid="{00000000-0005-0000-0000-000039020000}"/>
    <cellStyle name="Normal 3" xfId="570" xr:uid="{00000000-0005-0000-0000-00003A020000}"/>
    <cellStyle name="Normal 3 2" xfId="571" xr:uid="{00000000-0005-0000-0000-00003B020000}"/>
    <cellStyle name="Normal 3 3" xfId="572" xr:uid="{00000000-0005-0000-0000-00003C020000}"/>
    <cellStyle name="Normal 4" xfId="573" xr:uid="{00000000-0005-0000-0000-00003D020000}"/>
    <cellStyle name="Normal 5" xfId="574" xr:uid="{00000000-0005-0000-0000-00003F020000}"/>
    <cellStyle name="Normal 6" xfId="575" xr:uid="{00000000-0005-0000-0000-000040020000}"/>
    <cellStyle name="Normal 7" xfId="576" xr:uid="{00000000-0005-0000-0000-000041020000}"/>
    <cellStyle name="Normal 8" xfId="577" xr:uid="{00000000-0005-0000-0000-000042020000}"/>
    <cellStyle name="Normal 9" xfId="578" xr:uid="{00000000-0005-0000-0000-000043020000}"/>
    <cellStyle name="Normale_385_dettaglio" xfId="579" xr:uid="{00000000-0005-0000-0000-000044020000}"/>
    <cellStyle name="Note 2" xfId="580" xr:uid="{00000000-0005-0000-0000-000045020000}"/>
    <cellStyle name="Note 2 2" xfId="581" xr:uid="{00000000-0005-0000-0000-000046020000}"/>
    <cellStyle name="Notiz" xfId="582" xr:uid="{00000000-0005-0000-0000-000047020000}"/>
    <cellStyle name="Notiz 2" xfId="583" xr:uid="{00000000-0005-0000-0000-000048020000}"/>
    <cellStyle name="npv" xfId="584" xr:uid="{00000000-0005-0000-0000-000049020000}"/>
    <cellStyle name="Number" xfId="585" xr:uid="{00000000-0005-0000-0000-00004A020000}"/>
    <cellStyle name="Number 2" xfId="586" xr:uid="{00000000-0005-0000-0000-00004B020000}"/>
    <cellStyle name="o" xfId="587" xr:uid="{00000000-0005-0000-0000-00004C020000}"/>
    <cellStyle name="ou" xfId="588" xr:uid="{00000000-0005-0000-0000-00004D020000}"/>
    <cellStyle name="out" xfId="589" xr:uid="{00000000-0005-0000-0000-00004E020000}"/>
    <cellStyle name="out 2" xfId="590" xr:uid="{00000000-0005-0000-0000-00004F020000}"/>
    <cellStyle name="Output 2" xfId="591" xr:uid="{00000000-0005-0000-0000-000050020000}"/>
    <cellStyle name="p" xfId="592" xr:uid="{00000000-0005-0000-0000-000051020000}"/>
    <cellStyle name="p_Macros" xfId="593" xr:uid="{00000000-0005-0000-0000-000052020000}"/>
    <cellStyle name="p_Macros (2)" xfId="594" xr:uid="{00000000-0005-0000-0000-000053020000}"/>
    <cellStyle name="p_Macros (3)" xfId="595" xr:uid="{00000000-0005-0000-0000-000054020000}"/>
    <cellStyle name="p_Macros_1" xfId="596" xr:uid="{00000000-0005-0000-0000-000055020000}"/>
    <cellStyle name="p_Manager" xfId="597" xr:uid="{00000000-0005-0000-0000-000056020000}"/>
    <cellStyle name="p_Manager (2)" xfId="598" xr:uid="{00000000-0005-0000-0000-000057020000}"/>
    <cellStyle name="p_Manager (2)_1" xfId="599" xr:uid="{00000000-0005-0000-0000-000058020000}"/>
    <cellStyle name="Parameter" xfId="600" xr:uid="{00000000-0005-0000-0000-000059020000}"/>
    <cellStyle name="pd" xfId="601" xr:uid="{00000000-0005-0000-0000-00005A020000}"/>
    <cellStyle name="pe" xfId="602" xr:uid="{00000000-0005-0000-0000-00005B020000}"/>
    <cellStyle name="per" xfId="603" xr:uid="{00000000-0005-0000-0000-00005C020000}"/>
    <cellStyle name="Percent" xfId="790" builtinId="5"/>
    <cellStyle name="Percent [2]" xfId="604" xr:uid="{00000000-0005-0000-0000-00005D020000}"/>
    <cellStyle name="Percent [2] 2" xfId="605" xr:uid="{00000000-0005-0000-0000-00005E020000}"/>
    <cellStyle name="Percent 10" xfId="606" xr:uid="{00000000-0005-0000-0000-00005F020000}"/>
    <cellStyle name="Percent 2" xfId="607" xr:uid="{00000000-0005-0000-0000-000060020000}"/>
    <cellStyle name="Percent 2 2" xfId="608" xr:uid="{00000000-0005-0000-0000-000061020000}"/>
    <cellStyle name="Percent 2 2 2" xfId="609" xr:uid="{00000000-0005-0000-0000-000062020000}"/>
    <cellStyle name="Percent 2 2 3" xfId="610" xr:uid="{00000000-0005-0000-0000-000063020000}"/>
    <cellStyle name="Percent 2 3" xfId="611" xr:uid="{00000000-0005-0000-0000-000064020000}"/>
    <cellStyle name="Percent 3" xfId="612" xr:uid="{00000000-0005-0000-0000-000065020000}"/>
    <cellStyle name="Percent 3 2" xfId="613" xr:uid="{00000000-0005-0000-0000-000066020000}"/>
    <cellStyle name="Percent 3 2 2" xfId="614" xr:uid="{00000000-0005-0000-0000-000067020000}"/>
    <cellStyle name="Percent 4" xfId="615" xr:uid="{00000000-0005-0000-0000-000068020000}"/>
    <cellStyle name="Percent 4 2" xfId="616" xr:uid="{00000000-0005-0000-0000-000069020000}"/>
    <cellStyle name="Percent 4 2 2" xfId="617" xr:uid="{00000000-0005-0000-0000-00006A020000}"/>
    <cellStyle name="Percent 4 3" xfId="618" xr:uid="{00000000-0005-0000-0000-00006B020000}"/>
    <cellStyle name="Percent 5" xfId="619" xr:uid="{00000000-0005-0000-0000-00006C020000}"/>
    <cellStyle name="Percent 5 2" xfId="620" xr:uid="{00000000-0005-0000-0000-00006D020000}"/>
    <cellStyle name="Percent 6" xfId="621" xr:uid="{00000000-0005-0000-0000-00006E020000}"/>
    <cellStyle name="Percent 7" xfId="622" xr:uid="{00000000-0005-0000-0000-00006F020000}"/>
    <cellStyle name="Percent 8" xfId="623" xr:uid="{00000000-0005-0000-0000-000070020000}"/>
    <cellStyle name="Percent 9" xfId="624" xr:uid="{00000000-0005-0000-0000-000071020000}"/>
    <cellStyle name="PercentChange" xfId="625" xr:uid="{00000000-0005-0000-0000-000072020000}"/>
    <cellStyle name="pert" xfId="626" xr:uid="{00000000-0005-0000-0000-000073020000}"/>
    <cellStyle name="pf" xfId="627" xr:uid="{00000000-0005-0000-0000-000074020000}"/>
    <cellStyle name="pp" xfId="628" xr:uid="{00000000-0005-0000-0000-000075020000}"/>
    <cellStyle name="ppp" xfId="629" xr:uid="{00000000-0005-0000-0000-000076020000}"/>
    <cellStyle name="PSChar" xfId="630" xr:uid="{00000000-0005-0000-0000-000077020000}"/>
    <cellStyle name="PSChar 2" xfId="631" xr:uid="{00000000-0005-0000-0000-000078020000}"/>
    <cellStyle name="PSDate" xfId="632" xr:uid="{00000000-0005-0000-0000-000079020000}"/>
    <cellStyle name="PSDate 2" xfId="633" xr:uid="{00000000-0005-0000-0000-00007A020000}"/>
    <cellStyle name="PSDec" xfId="634" xr:uid="{00000000-0005-0000-0000-00007B020000}"/>
    <cellStyle name="PSDec 2" xfId="635" xr:uid="{00000000-0005-0000-0000-00007C020000}"/>
    <cellStyle name="PSHeading" xfId="636" xr:uid="{00000000-0005-0000-0000-00007D020000}"/>
    <cellStyle name="PSHeading 2" xfId="637" xr:uid="{00000000-0005-0000-0000-00007E020000}"/>
    <cellStyle name="PSHeading_Monthly TFR" xfId="638" xr:uid="{00000000-0005-0000-0000-00007F020000}"/>
    <cellStyle name="PSInt" xfId="639" xr:uid="{00000000-0005-0000-0000-000080020000}"/>
    <cellStyle name="PSInt 2" xfId="640" xr:uid="{00000000-0005-0000-0000-000081020000}"/>
    <cellStyle name="PSSpacer" xfId="641" xr:uid="{00000000-0005-0000-0000-000082020000}"/>
    <cellStyle name="PSSpacer 2" xfId="642" xr:uid="{00000000-0005-0000-0000-000083020000}"/>
    <cellStyle name="psum" xfId="643" xr:uid="{00000000-0005-0000-0000-000084020000}"/>
    <cellStyle name="psumk" xfId="644" xr:uid="{00000000-0005-0000-0000-000085020000}"/>
    <cellStyle name="ptit" xfId="645" xr:uid="{00000000-0005-0000-0000-000086020000}"/>
    <cellStyle name="r" xfId="646" xr:uid="{00000000-0005-0000-0000-000087020000}"/>
    <cellStyle name="R00A" xfId="647" xr:uid="{00000000-0005-0000-0000-000088020000}"/>
    <cellStyle name="R00B" xfId="648" xr:uid="{00000000-0005-0000-0000-000089020000}"/>
    <cellStyle name="R00L" xfId="649" xr:uid="{00000000-0005-0000-0000-00008A020000}"/>
    <cellStyle name="R01A" xfId="650" xr:uid="{00000000-0005-0000-0000-00008B020000}"/>
    <cellStyle name="R01B" xfId="651" xr:uid="{00000000-0005-0000-0000-00008C020000}"/>
    <cellStyle name="R01H" xfId="652" xr:uid="{00000000-0005-0000-0000-00008D020000}"/>
    <cellStyle name="R01L" xfId="653" xr:uid="{00000000-0005-0000-0000-00008E020000}"/>
    <cellStyle name="R02A" xfId="654" xr:uid="{00000000-0005-0000-0000-00008F020000}"/>
    <cellStyle name="R02B" xfId="655" xr:uid="{00000000-0005-0000-0000-000090020000}"/>
    <cellStyle name="R02B 2" xfId="656" xr:uid="{00000000-0005-0000-0000-000091020000}"/>
    <cellStyle name="R02H" xfId="657" xr:uid="{00000000-0005-0000-0000-000092020000}"/>
    <cellStyle name="R02L" xfId="658" xr:uid="{00000000-0005-0000-0000-000093020000}"/>
    <cellStyle name="R03A" xfId="659" xr:uid="{00000000-0005-0000-0000-000094020000}"/>
    <cellStyle name="R03B" xfId="660" xr:uid="{00000000-0005-0000-0000-000095020000}"/>
    <cellStyle name="R03B 2" xfId="661" xr:uid="{00000000-0005-0000-0000-000096020000}"/>
    <cellStyle name="R03H" xfId="662" xr:uid="{00000000-0005-0000-0000-000097020000}"/>
    <cellStyle name="R03L" xfId="663" xr:uid="{00000000-0005-0000-0000-000098020000}"/>
    <cellStyle name="R04A" xfId="664" xr:uid="{00000000-0005-0000-0000-000099020000}"/>
    <cellStyle name="R04B" xfId="665" xr:uid="{00000000-0005-0000-0000-00009A020000}"/>
    <cellStyle name="R04B 2" xfId="666" xr:uid="{00000000-0005-0000-0000-00009B020000}"/>
    <cellStyle name="R04H" xfId="667" xr:uid="{00000000-0005-0000-0000-00009C020000}"/>
    <cellStyle name="R04L" xfId="668" xr:uid="{00000000-0005-0000-0000-00009D020000}"/>
    <cellStyle name="R05A" xfId="669" xr:uid="{00000000-0005-0000-0000-00009E020000}"/>
    <cellStyle name="R05B" xfId="670" xr:uid="{00000000-0005-0000-0000-00009F020000}"/>
    <cellStyle name="R05B 2" xfId="671" xr:uid="{00000000-0005-0000-0000-0000A0020000}"/>
    <cellStyle name="R05H" xfId="672" xr:uid="{00000000-0005-0000-0000-0000A1020000}"/>
    <cellStyle name="R05L" xfId="673" xr:uid="{00000000-0005-0000-0000-0000A2020000}"/>
    <cellStyle name="R05L 2" xfId="674" xr:uid="{00000000-0005-0000-0000-0000A3020000}"/>
    <cellStyle name="R06A" xfId="675" xr:uid="{00000000-0005-0000-0000-0000A4020000}"/>
    <cellStyle name="R06B" xfId="676" xr:uid="{00000000-0005-0000-0000-0000A5020000}"/>
    <cellStyle name="R06B 2" xfId="677" xr:uid="{00000000-0005-0000-0000-0000A6020000}"/>
    <cellStyle name="R06H" xfId="678" xr:uid="{00000000-0005-0000-0000-0000A7020000}"/>
    <cellStyle name="R06L" xfId="679" xr:uid="{00000000-0005-0000-0000-0000A8020000}"/>
    <cellStyle name="R07A" xfId="680" xr:uid="{00000000-0005-0000-0000-0000A9020000}"/>
    <cellStyle name="R07B" xfId="681" xr:uid="{00000000-0005-0000-0000-0000AA020000}"/>
    <cellStyle name="R07B 2" xfId="682" xr:uid="{00000000-0005-0000-0000-0000AB020000}"/>
    <cellStyle name="R07H" xfId="683" xr:uid="{00000000-0005-0000-0000-0000AC020000}"/>
    <cellStyle name="R07L" xfId="684" xr:uid="{00000000-0005-0000-0000-0000AD020000}"/>
    <cellStyle name="rat" xfId="685" xr:uid="{00000000-0005-0000-0000-0000AE020000}"/>
    <cellStyle name="rate" xfId="686" xr:uid="{00000000-0005-0000-0000-0000AF020000}"/>
    <cellStyle name="ratio" xfId="687" xr:uid="{00000000-0005-0000-0000-0000B0020000}"/>
    <cellStyle name="RatioX" xfId="688" xr:uid="{00000000-0005-0000-0000-0000B1020000}"/>
    <cellStyle name="RevList" xfId="689" xr:uid="{00000000-0005-0000-0000-0000B2020000}"/>
    <cellStyle name="s" xfId="690" xr:uid="{00000000-0005-0000-0000-0000B3020000}"/>
    <cellStyle name="s_Macros" xfId="691" xr:uid="{00000000-0005-0000-0000-0000B4020000}"/>
    <cellStyle name="s_Macros (2)" xfId="692" xr:uid="{00000000-0005-0000-0000-0000B5020000}"/>
    <cellStyle name="s_Manager (2)" xfId="693" xr:uid="{00000000-0005-0000-0000-0000B6020000}"/>
    <cellStyle name="Schlecht" xfId="694" xr:uid="{00000000-0005-0000-0000-0000B7020000}"/>
    <cellStyle name="ScotchRule" xfId="695" xr:uid="{00000000-0005-0000-0000-0000B8020000}"/>
    <cellStyle name="ScripFactor" xfId="696" xr:uid="{00000000-0005-0000-0000-0000B9020000}"/>
    <cellStyle name="sd" xfId="697" xr:uid="{00000000-0005-0000-0000-0000BA020000}"/>
    <cellStyle name="Secondary Currency" xfId="698" xr:uid="{00000000-0005-0000-0000-0000BB020000}"/>
    <cellStyle name="Secondary Heading" xfId="699" xr:uid="{00000000-0005-0000-0000-0000BC020000}"/>
    <cellStyle name="Secondary Heading %" xfId="700" xr:uid="{00000000-0005-0000-0000-0000BD020000}"/>
    <cellStyle name="Secondary Heading_india hotels" xfId="701" xr:uid="{00000000-0005-0000-0000-0000BE020000}"/>
    <cellStyle name="Secondary Number" xfId="702" xr:uid="{00000000-0005-0000-0000-0000BF020000}"/>
    <cellStyle name="Secondary Number %" xfId="703" xr:uid="{00000000-0005-0000-0000-0000C0020000}"/>
    <cellStyle name="Secondary Number_B4" xfId="704" xr:uid="{00000000-0005-0000-0000-0000C1020000}"/>
    <cellStyle name="Secondary Percentage" xfId="705" xr:uid="{00000000-0005-0000-0000-0000C2020000}"/>
    <cellStyle name="SectionHeading" xfId="706" xr:uid="{00000000-0005-0000-0000-0000C3020000}"/>
    <cellStyle name="sf" xfId="707" xr:uid="{00000000-0005-0000-0000-0000C4020000}"/>
    <cellStyle name="Shell" xfId="708" xr:uid="{00000000-0005-0000-0000-0000C5020000}"/>
    <cellStyle name="Single Accounting" xfId="709" xr:uid="{00000000-0005-0000-0000-0000C6020000}"/>
    <cellStyle name="souli" xfId="710" xr:uid="{00000000-0005-0000-0000-0000C7020000}"/>
    <cellStyle name="ss" xfId="711" xr:uid="{00000000-0005-0000-0000-0000C8020000}"/>
    <cellStyle name="Standaard_wbrdvHgUTO8s0WMPyKTgXRId1" xfId="712" xr:uid="{00000000-0005-0000-0000-0000C9020000}"/>
    <cellStyle name="Standard_Blackout 2001 ZRHHI" xfId="713" xr:uid="{00000000-0005-0000-0000-0000CA020000}"/>
    <cellStyle name="Style 1" xfId="714" xr:uid="{00000000-0005-0000-0000-0000CB020000}"/>
    <cellStyle name="Style 1335" xfId="715" xr:uid="{00000000-0005-0000-0000-0000CC020000}"/>
    <cellStyle name="Style 1335 2" xfId="716" xr:uid="{00000000-0005-0000-0000-0000CD020000}"/>
    <cellStyle name="Style 1339" xfId="717" xr:uid="{00000000-0005-0000-0000-0000CE020000}"/>
    <cellStyle name="Style 1339 2" xfId="718" xr:uid="{00000000-0005-0000-0000-0000CF020000}"/>
    <cellStyle name="su" xfId="719" xr:uid="{00000000-0005-0000-0000-0000D0020000}"/>
    <cellStyle name="Subtitle" xfId="720" xr:uid="{00000000-0005-0000-0000-0000D1020000}"/>
    <cellStyle name="Subtotal" xfId="721" xr:uid="{00000000-0005-0000-0000-0000D2020000}"/>
    <cellStyle name="sum" xfId="722" xr:uid="{00000000-0005-0000-0000-0000D3020000}"/>
    <cellStyle name="t" xfId="723" xr:uid="{00000000-0005-0000-0000-0000D4020000}"/>
    <cellStyle name="t_DCF" xfId="724" xr:uid="{00000000-0005-0000-0000-0000D5020000}"/>
    <cellStyle name="t_Macros" xfId="725" xr:uid="{00000000-0005-0000-0000-0000D6020000}"/>
    <cellStyle name="t_Macros (2)" xfId="726" xr:uid="{00000000-0005-0000-0000-0000D7020000}"/>
    <cellStyle name="t_Macros (3)" xfId="727" xr:uid="{00000000-0005-0000-0000-0000D8020000}"/>
    <cellStyle name="t_Macros_1" xfId="728" xr:uid="{00000000-0005-0000-0000-0000D9020000}"/>
    <cellStyle name="t_Manager" xfId="729" xr:uid="{00000000-0005-0000-0000-0000DA020000}"/>
    <cellStyle name="t_Manager (2)" xfId="730" xr:uid="{00000000-0005-0000-0000-0000DB020000}"/>
    <cellStyle name="t_Manager (2)_1" xfId="731" xr:uid="{00000000-0005-0000-0000-0000DC020000}"/>
    <cellStyle name="t_Sheet1" xfId="732" xr:uid="{00000000-0005-0000-0000-0000DD020000}"/>
    <cellStyle name="t1" xfId="733" xr:uid="{00000000-0005-0000-0000-0000DE020000}"/>
    <cellStyle name="Table Col Head" xfId="734" xr:uid="{00000000-0005-0000-0000-0000DF020000}"/>
    <cellStyle name="Table Label" xfId="735" xr:uid="{00000000-0005-0000-0000-0000E0020000}"/>
    <cellStyle name="Table Sub Head" xfId="736" xr:uid="{00000000-0005-0000-0000-0000E1020000}"/>
    <cellStyle name="Table Title" xfId="737" xr:uid="{00000000-0005-0000-0000-0000E2020000}"/>
    <cellStyle name="tg" xfId="738" xr:uid="{00000000-0005-0000-0000-0000E3020000}"/>
    <cellStyle name="Thousands" xfId="739" xr:uid="{00000000-0005-0000-0000-0000E4020000}"/>
    <cellStyle name="Thousands 2" xfId="740" xr:uid="{00000000-0005-0000-0000-0000E5020000}"/>
    <cellStyle name="ti" xfId="741" xr:uid="{00000000-0005-0000-0000-0000E6020000}"/>
    <cellStyle name="Times 10" xfId="742" xr:uid="{00000000-0005-0000-0000-0000E7020000}"/>
    <cellStyle name="Times 12" xfId="743" xr:uid="{00000000-0005-0000-0000-0000E8020000}"/>
    <cellStyle name="Times New Roman" xfId="744" xr:uid="{00000000-0005-0000-0000-0000E9020000}"/>
    <cellStyle name="tit" xfId="745" xr:uid="{00000000-0005-0000-0000-0000EA020000}"/>
    <cellStyle name="Titel" xfId="746" xr:uid="{00000000-0005-0000-0000-0000EB020000}"/>
    <cellStyle name="Title 1" xfId="747" xr:uid="{00000000-0005-0000-0000-0000EC020000}"/>
    <cellStyle name="Title 2" xfId="748" xr:uid="{00000000-0005-0000-0000-0000ED020000}"/>
    <cellStyle name="Title 3" xfId="749" xr:uid="{00000000-0005-0000-0000-0000EE020000}"/>
    <cellStyle name="Title 4" xfId="750" xr:uid="{00000000-0005-0000-0000-0000EF020000}"/>
    <cellStyle name="Titles" xfId="751" xr:uid="{00000000-0005-0000-0000-0000F0020000}"/>
    <cellStyle name="Top and Bottom Border" xfId="752" xr:uid="{00000000-0005-0000-0000-0000F1020000}"/>
    <cellStyle name="Total 2" xfId="753" xr:uid="{00000000-0005-0000-0000-0000F2020000}"/>
    <cellStyle name="tt" xfId="754" xr:uid="{00000000-0005-0000-0000-0000F3020000}"/>
    <cellStyle name="Tusental (0)_pldt" xfId="755" xr:uid="{00000000-0005-0000-0000-0000F4020000}"/>
    <cellStyle name="Tusental_pldt" xfId="756" xr:uid="{00000000-0005-0000-0000-0000F5020000}"/>
    <cellStyle name="u" xfId="757" xr:uid="{00000000-0005-0000-0000-0000F6020000}"/>
    <cellStyle name="u_Macros" xfId="758" xr:uid="{00000000-0005-0000-0000-0000F7020000}"/>
    <cellStyle name="u_Macros (2)" xfId="759" xr:uid="{00000000-0005-0000-0000-0000F8020000}"/>
    <cellStyle name="u_Manager (2)" xfId="760" xr:uid="{00000000-0005-0000-0000-0000F9020000}"/>
    <cellStyle name="Überschrift" xfId="761" xr:uid="{00000000-0005-0000-0000-0000FA020000}"/>
    <cellStyle name="Überschrift 1" xfId="762" xr:uid="{00000000-0005-0000-0000-0000FB020000}"/>
    <cellStyle name="Überschrift 2" xfId="763" xr:uid="{00000000-0005-0000-0000-0000FC020000}"/>
    <cellStyle name="Überschrift 3" xfId="764" xr:uid="{00000000-0005-0000-0000-0000FD020000}"/>
    <cellStyle name="Überschrift 4" xfId="765" xr:uid="{00000000-0005-0000-0000-0000FE020000}"/>
    <cellStyle name="Undefiniert" xfId="766" xr:uid="{00000000-0005-0000-0000-0000FF020000}"/>
    <cellStyle name="User_Defined_C" xfId="767" xr:uid="{00000000-0005-0000-0000-000000030000}"/>
    <cellStyle name="Valuta (0)_affitto_a_terzi" xfId="768" xr:uid="{00000000-0005-0000-0000-000001030000}"/>
    <cellStyle name="Valuta [0]_3xCSfWJHc06wSQtbFoaQvUGyT" xfId="769" xr:uid="{00000000-0005-0000-0000-000002030000}"/>
    <cellStyle name="Valuta_3xCSfWJHc06wSQtbFoaQvUGyT" xfId="770" xr:uid="{00000000-0005-0000-0000-000003030000}"/>
    <cellStyle name="Verknüpfte Zelle" xfId="771" xr:uid="{00000000-0005-0000-0000-000004030000}"/>
    <cellStyle name="VO" xfId="772" xr:uid="{00000000-0005-0000-0000-000005030000}"/>
    <cellStyle name="Währung [0]_Blackout 2001 ZRHHI" xfId="773" xr:uid="{00000000-0005-0000-0000-000006030000}"/>
    <cellStyle name="Währung_Blackout 2001 ZRHHI" xfId="774" xr:uid="{00000000-0005-0000-0000-000007030000}"/>
    <cellStyle name="Warnender Text" xfId="775" xr:uid="{00000000-0005-0000-0000-000008030000}"/>
    <cellStyle name="Warning Text 2" xfId="776" xr:uid="{00000000-0005-0000-0000-000009030000}"/>
    <cellStyle name="WorkingArea" xfId="777" xr:uid="{00000000-0005-0000-0000-00000A030000}"/>
    <cellStyle name="x" xfId="778" xr:uid="{00000000-0005-0000-0000-00000B030000}"/>
    <cellStyle name="Yen" xfId="779" xr:uid="{00000000-0005-0000-0000-00000C030000}"/>
    <cellStyle name="yh" xfId="780" xr:uid="{00000000-0005-0000-0000-00000D030000}"/>
    <cellStyle name="yt" xfId="781" xr:uid="{00000000-0005-0000-0000-00000E030000}"/>
    <cellStyle name="z" xfId="782" xr:uid="{00000000-0005-0000-0000-00000F030000}"/>
    <cellStyle name="Zaph Call 11pt" xfId="783" xr:uid="{00000000-0005-0000-0000-000010030000}"/>
    <cellStyle name="Zelle überprüfen" xfId="784" xr:uid="{00000000-0005-0000-0000-000011030000}"/>
    <cellStyle name="未定義" xfId="785" xr:uid="{00000000-0005-0000-0000-000012030000}"/>
    <cellStyle name="桁区切り [0.00]_Kibo2 Payment Date Statement October (FINAL)" xfId="786" xr:uid="{00000000-0005-0000-0000-000013030000}"/>
    <cellStyle name="桁区切り_April" xfId="787" xr:uid="{00000000-0005-0000-0000-000014030000}"/>
    <cellStyle name="標準_(R・2）NOI RevExp" xfId="788" xr:uid="{00000000-0005-0000-0000-00001503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16933</xdr:colOff>
      <xdr:row>85</xdr:row>
      <xdr:rowOff>88899</xdr:rowOff>
    </xdr:from>
    <xdr:to>
      <xdr:col>17</xdr:col>
      <xdr:colOff>0</xdr:colOff>
      <xdr:row>100</xdr:row>
      <xdr:rowOff>71965</xdr:rowOff>
    </xdr:to>
    <xdr:sp macro="" textlink="">
      <xdr:nvSpPr>
        <xdr:cNvPr id="2" name="TextBox 1">
          <a:extLst>
            <a:ext uri="{FF2B5EF4-FFF2-40B4-BE49-F238E27FC236}">
              <a16:creationId xmlns:a16="http://schemas.microsoft.com/office/drawing/2014/main" id="{9F4A9FCF-1195-4D32-943C-294D9FCA3F71}"/>
            </a:ext>
          </a:extLst>
        </xdr:cNvPr>
        <xdr:cNvSpPr txBox="1"/>
      </xdr:nvSpPr>
      <xdr:spPr>
        <a:xfrm>
          <a:off x="154093" y="10802619"/>
          <a:ext cx="11550227" cy="25129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0" i="0" u="none" strike="noStrike">
              <a:solidFill>
                <a:schemeClr val="dk1"/>
              </a:solidFill>
              <a:effectLst/>
              <a:latin typeface="Arial" pitchFamily="34" charset="0"/>
              <a:ea typeface="+mn-ea"/>
              <a:cs typeface="Arial" pitchFamily="34" charset="0"/>
            </a:rPr>
            <a:t>This document and all information contained in it were prepared by Direct Hotel Solution ("DHS”) for information and discussion purposes only.  The financial projections and conclusions contained herein are based in whole or in part on estimates and/or assumptions that are inherently uncertain due to market conditions and variables outside the control of DHS.  No warranty or guaranty, either express or implied, is made as to the accuracy, completeness, reliability or reasonableness of any of the information contained herein, or as to any conclusions which may be made based thereon.  These projections were prepared for the purposes of discussions regarding your hotel and are not intended to, and do not, constitute an earnings claim.  No reference to the information provided may be published in any document or communicated to third parties without DHS’s prior written consent.  Neither DHS nor any company, director, officer or employee within DHS shall have any liability for any loss or damage connected in any way with the use of or reliance on the information provided.</a:t>
          </a:r>
          <a:br>
            <a:rPr lang="en-US" sz="800" b="0" i="0" u="none" strike="noStrike">
              <a:solidFill>
                <a:schemeClr val="dk1"/>
              </a:solidFill>
              <a:effectLst/>
              <a:latin typeface="+mn-lt"/>
              <a:ea typeface="+mn-ea"/>
              <a:cs typeface="+mn-cs"/>
            </a:rPr>
          </a:br>
          <a:br>
            <a:rPr lang="en-US" sz="800" b="0" i="0" u="none" strike="noStrike">
              <a:solidFill>
                <a:schemeClr val="dk1"/>
              </a:solidFill>
              <a:effectLst/>
              <a:latin typeface="+mn-lt"/>
              <a:ea typeface="+mn-ea"/>
              <a:cs typeface="+mn-cs"/>
            </a:rPr>
          </a:br>
          <a:br>
            <a:rPr lang="en-US" sz="800" b="0" i="0" u="none" strike="noStrike">
              <a:solidFill>
                <a:schemeClr val="dk1"/>
              </a:solidFill>
              <a:effectLst/>
              <a:latin typeface="+mn-lt"/>
              <a:ea typeface="+mn-ea"/>
              <a:cs typeface="+mn-cs"/>
            </a:rPr>
          </a:br>
          <a:endParaRPr lang="en-US" sz="800" b="1"/>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16933</xdr:colOff>
      <xdr:row>85</xdr:row>
      <xdr:rowOff>88899</xdr:rowOff>
    </xdr:from>
    <xdr:to>
      <xdr:col>17</xdr:col>
      <xdr:colOff>0</xdr:colOff>
      <xdr:row>100</xdr:row>
      <xdr:rowOff>71965</xdr:rowOff>
    </xdr:to>
    <xdr:sp macro="" textlink="">
      <xdr:nvSpPr>
        <xdr:cNvPr id="2" name="TextBox 1">
          <a:extLst>
            <a:ext uri="{FF2B5EF4-FFF2-40B4-BE49-F238E27FC236}">
              <a16:creationId xmlns:a16="http://schemas.microsoft.com/office/drawing/2014/main" id="{C4AE8162-4FA4-4DFE-812B-4A621E8C80C7}"/>
            </a:ext>
          </a:extLst>
        </xdr:cNvPr>
        <xdr:cNvSpPr txBox="1"/>
      </xdr:nvSpPr>
      <xdr:spPr>
        <a:xfrm>
          <a:off x="154093" y="12661899"/>
          <a:ext cx="16655627" cy="25129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en-US" sz="1400" b="0" i="0" u="none" strike="noStrike">
              <a:solidFill>
                <a:schemeClr val="dk1"/>
              </a:solidFill>
              <a:effectLst/>
              <a:latin typeface="Arial" pitchFamily="34" charset="0"/>
              <a:ea typeface="+mn-ea"/>
              <a:cs typeface="Arial" pitchFamily="34" charset="0"/>
            </a:rPr>
            <a:t>This document and all information contained in it were prepared by Direct Hotel Solution ("DHS”) for information and discussion purposes only.  The financial projections and conclusions contained herein are based in whole or in part on estimates and/or assumptions that are inherently uncertain due to market conditions and variables outside the control of DHS.  No warranty or guaranty, either express or implied, is made as to the accuracy, completeness, reliability or reasonableness of any of the information contained herein, or as to any conclusions which may be made based thereon.  These projections were prepared for the purposes of discussions regarding your hotel and are not intended to, and do not, constitute an earnings claim.  No reference to the information provided may be published in any document or communicated to third parties without DHS’s prior written consent.  Neither DHS nor any company, director, officer or employee within DHS shall have any liability for any loss or damage connected in any way with the use of or reliance on the information provided.</a:t>
          </a:r>
          <a:br>
            <a:rPr lang="en-US" sz="800" b="0" i="0" u="none" strike="noStrike">
              <a:solidFill>
                <a:schemeClr val="dk1"/>
              </a:solidFill>
              <a:effectLst/>
              <a:latin typeface="+mn-lt"/>
              <a:ea typeface="+mn-ea"/>
              <a:cs typeface="+mn-cs"/>
            </a:rPr>
          </a:br>
          <a:br>
            <a:rPr lang="en-US" sz="800" b="0" i="0" u="none" strike="noStrike">
              <a:solidFill>
                <a:schemeClr val="dk1"/>
              </a:solidFill>
              <a:effectLst/>
              <a:latin typeface="+mn-lt"/>
              <a:ea typeface="+mn-ea"/>
              <a:cs typeface="+mn-cs"/>
            </a:rPr>
          </a:br>
          <a:br>
            <a:rPr lang="en-US" sz="800" b="0" i="0" u="none" strike="noStrike">
              <a:solidFill>
                <a:schemeClr val="dk1"/>
              </a:solidFill>
              <a:effectLst/>
              <a:latin typeface="+mn-lt"/>
              <a:ea typeface="+mn-ea"/>
              <a:cs typeface="+mn-cs"/>
            </a:rPr>
          </a:br>
          <a:endParaRPr lang="en-US" sz="800" b="1"/>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54D66B-1420-4E8B-9AD8-0A8355BB8C64}">
  <sheetPr>
    <tabColor rgb="FFC00000"/>
    <pageSetUpPr fitToPage="1"/>
  </sheetPr>
  <dimension ref="A1:T99"/>
  <sheetViews>
    <sheetView showGridLines="0" tabSelected="1" zoomScaleNormal="100" workbookViewId="0">
      <pane xSplit="3" ySplit="11" topLeftCell="D40" activePane="bottomRight" state="frozen"/>
      <selection pane="topRight" activeCell="O62" sqref="O62"/>
      <selection pane="bottomLeft" activeCell="O62" sqref="O62"/>
      <selection pane="bottomRight" activeCell="D55" sqref="D55"/>
    </sheetView>
  </sheetViews>
  <sheetFormatPr defaultColWidth="6.7109375" defaultRowHeight="12.75"/>
  <cols>
    <col min="1" max="1" width="2" style="1" customWidth="1"/>
    <col min="2" max="2" width="2" style="2" customWidth="1"/>
    <col min="3" max="3" width="32.7109375" style="2" bestFit="1" customWidth="1"/>
    <col min="4" max="4" width="11.140625" style="2" bestFit="1" customWidth="1"/>
    <col min="5" max="5" width="7.7109375" style="2" customWidth="1"/>
    <col min="6" max="6" width="11.140625" style="2" bestFit="1" customWidth="1"/>
    <col min="7" max="7" width="7.7109375" style="2" customWidth="1"/>
    <col min="8" max="8" width="13.140625" style="2" bestFit="1" customWidth="1"/>
    <col min="9" max="9" width="7.7109375" style="2" customWidth="1"/>
    <col min="10" max="10" width="11.140625" style="2" bestFit="1" customWidth="1"/>
    <col min="11" max="11" width="7.7109375" style="2" customWidth="1"/>
    <col min="12" max="12" width="11.140625" style="2" bestFit="1" customWidth="1"/>
    <col min="13" max="13" width="7.28515625" style="2" bestFit="1" customWidth="1"/>
    <col min="14" max="14" width="7.7109375" style="2" customWidth="1"/>
    <col min="15" max="15" width="12" style="2" bestFit="1" customWidth="1"/>
    <col min="16" max="16" width="7.7109375" style="2" customWidth="1"/>
    <col min="17" max="17" width="10.42578125" style="2" bestFit="1" customWidth="1"/>
    <col min="18" max="19" width="6.7109375" style="2"/>
    <col min="20" max="20" width="9.140625" style="2" bestFit="1" customWidth="1"/>
    <col min="21" max="16384" width="6.7109375" style="2"/>
  </cols>
  <sheetData>
    <row r="1" spans="1:17" ht="18">
      <c r="A1" s="1">
        <v>1</v>
      </c>
      <c r="B1" s="39" t="s">
        <v>0</v>
      </c>
      <c r="C1" s="40"/>
      <c r="D1" s="40"/>
      <c r="E1" s="40"/>
      <c r="F1" s="40"/>
      <c r="G1" s="40"/>
      <c r="H1" s="40"/>
      <c r="I1" s="40"/>
      <c r="J1" s="40"/>
      <c r="K1" s="40"/>
      <c r="L1" s="40"/>
      <c r="M1" s="40"/>
      <c r="N1" s="40"/>
      <c r="O1" s="40"/>
      <c r="P1" s="40"/>
      <c r="Q1" s="40"/>
    </row>
    <row r="2" spans="1:17" ht="15.75">
      <c r="A2" s="1">
        <v>1</v>
      </c>
      <c r="B2" s="46"/>
      <c r="C2" s="46"/>
    </row>
    <row r="3" spans="1:17">
      <c r="A3" s="1">
        <v>1</v>
      </c>
    </row>
    <row r="4" spans="1:17" ht="20.25">
      <c r="A4" s="1">
        <v>1</v>
      </c>
      <c r="B4" s="3" t="s">
        <v>1</v>
      </c>
      <c r="D4" s="3"/>
      <c r="E4" s="3"/>
      <c r="F4" s="3"/>
      <c r="G4" s="3"/>
      <c r="H4" s="3"/>
      <c r="I4" s="3"/>
      <c r="J4" s="3"/>
      <c r="K4" s="3"/>
      <c r="L4" s="3"/>
      <c r="M4" s="3"/>
      <c r="N4" s="3"/>
      <c r="O4" s="3"/>
      <c r="P4" s="3"/>
      <c r="Q4" s="3"/>
    </row>
    <row r="5" spans="1:17" ht="14.65" hidden="1" customHeight="1">
      <c r="A5" s="1">
        <v>1</v>
      </c>
      <c r="B5" s="18"/>
      <c r="C5" s="18"/>
      <c r="E5" s="2">
        <v>0</v>
      </c>
      <c r="G5" s="2">
        <v>0</v>
      </c>
      <c r="I5" s="2">
        <v>0</v>
      </c>
      <c r="K5" s="2">
        <v>0</v>
      </c>
      <c r="M5" s="2">
        <v>0</v>
      </c>
    </row>
    <row r="6" spans="1:17">
      <c r="C6" s="4"/>
      <c r="D6" s="4"/>
      <c r="E6" s="4"/>
      <c r="F6" s="4"/>
      <c r="G6" s="4"/>
      <c r="H6" s="4"/>
      <c r="I6" s="4"/>
      <c r="J6" s="4"/>
      <c r="K6" s="4"/>
      <c r="L6" s="4"/>
      <c r="M6" s="4"/>
      <c r="N6" s="4"/>
      <c r="O6" s="4"/>
      <c r="P6" s="4"/>
      <c r="Q6" s="4"/>
    </row>
    <row r="7" spans="1:17" ht="4.5" customHeight="1">
      <c r="A7" s="1">
        <v>1</v>
      </c>
      <c r="B7"/>
      <c r="D7" s="2">
        <v>366</v>
      </c>
      <c r="F7" s="2">
        <v>365</v>
      </c>
      <c r="H7" s="2">
        <v>365</v>
      </c>
      <c r="J7" s="2">
        <v>365</v>
      </c>
      <c r="L7" s="2">
        <v>366</v>
      </c>
    </row>
    <row r="8" spans="1:17" ht="15.75">
      <c r="A8" s="1">
        <v>1</v>
      </c>
      <c r="B8" s="38" t="s">
        <v>2</v>
      </c>
      <c r="C8" s="37"/>
      <c r="D8" s="44">
        <v>1</v>
      </c>
      <c r="E8" s="45"/>
      <c r="F8" s="44">
        <v>2</v>
      </c>
      <c r="G8" s="45"/>
      <c r="H8" s="44">
        <v>3</v>
      </c>
      <c r="I8" s="45"/>
      <c r="J8" s="44">
        <v>4</v>
      </c>
      <c r="K8" s="45"/>
      <c r="L8" s="44">
        <v>5</v>
      </c>
      <c r="M8" s="45"/>
      <c r="N8" s="89" t="s">
        <v>3</v>
      </c>
      <c r="O8" s="90"/>
      <c r="P8" s="56"/>
      <c r="Q8" s="56"/>
    </row>
    <row r="9" spans="1:17">
      <c r="A9" s="1">
        <v>1</v>
      </c>
      <c r="B9" s="5" t="s">
        <v>4</v>
      </c>
      <c r="C9" s="6"/>
      <c r="D9" s="80">
        <v>2029</v>
      </c>
      <c r="E9" s="47"/>
      <c r="F9" s="80">
        <v>2030</v>
      </c>
      <c r="G9" s="47"/>
      <c r="H9" s="80">
        <v>2031</v>
      </c>
      <c r="I9" s="47"/>
      <c r="J9" s="80">
        <v>2032</v>
      </c>
      <c r="K9" s="47"/>
      <c r="L9" s="80">
        <v>2033</v>
      </c>
      <c r="M9" s="47"/>
      <c r="N9" s="57"/>
      <c r="O9" s="57"/>
      <c r="P9" s="57"/>
      <c r="Q9" s="57"/>
    </row>
    <row r="10" spans="1:17" ht="6" customHeight="1">
      <c r="A10" s="1">
        <v>1</v>
      </c>
      <c r="B10" s="7"/>
      <c r="C10"/>
      <c r="D10" s="8"/>
      <c r="E10" s="8"/>
      <c r="F10" s="8"/>
      <c r="G10" s="8"/>
      <c r="H10" s="8"/>
      <c r="I10" s="8"/>
      <c r="J10" s="8"/>
      <c r="K10" s="8"/>
      <c r="L10" s="8"/>
      <c r="M10" s="8"/>
      <c r="N10" s="8"/>
      <c r="O10" s="8"/>
      <c r="P10" s="8"/>
      <c r="Q10" s="8"/>
    </row>
    <row r="11" spans="1:17" ht="15">
      <c r="A11" s="1">
        <v>1</v>
      </c>
      <c r="B11" t="s">
        <v>5</v>
      </c>
      <c r="C11"/>
      <c r="D11" s="35"/>
      <c r="E11" s="9"/>
      <c r="F11" s="35"/>
      <c r="G11" s="9"/>
      <c r="H11" s="35"/>
      <c r="I11" s="9"/>
      <c r="J11" s="35"/>
      <c r="K11" s="9"/>
      <c r="L11" s="35"/>
      <c r="M11" s="9"/>
      <c r="N11" s="9"/>
      <c r="O11" s="9"/>
      <c r="P11" s="9"/>
      <c r="Q11" s="9"/>
    </row>
    <row r="12" spans="1:17" ht="15">
      <c r="A12" s="1">
        <v>1</v>
      </c>
      <c r="B12" t="s">
        <v>6</v>
      </c>
      <c r="C12"/>
      <c r="D12" s="9">
        <v>300</v>
      </c>
      <c r="E12" s="9"/>
      <c r="F12" s="9">
        <v>300</v>
      </c>
      <c r="G12" s="9"/>
      <c r="H12" s="9">
        <v>300</v>
      </c>
      <c r="I12" s="9"/>
      <c r="J12" s="9">
        <v>300</v>
      </c>
      <c r="K12" s="9"/>
      <c r="L12" s="9">
        <v>300</v>
      </c>
      <c r="M12" s="9"/>
      <c r="N12" s="91">
        <v>300</v>
      </c>
      <c r="O12" s="91"/>
      <c r="P12" s="9"/>
      <c r="Q12" s="9"/>
    </row>
    <row r="13" spans="1:17" ht="15">
      <c r="A13" s="1">
        <v>1</v>
      </c>
      <c r="B13" t="s">
        <v>7</v>
      </c>
      <c r="C13"/>
      <c r="D13" s="9">
        <v>109500</v>
      </c>
      <c r="E13" s="9"/>
      <c r="F13" s="9">
        <v>109500</v>
      </c>
      <c r="G13" s="9"/>
      <c r="H13" s="9">
        <v>109500</v>
      </c>
      <c r="I13" s="9"/>
      <c r="J13" s="9">
        <v>109800</v>
      </c>
      <c r="K13" s="9"/>
      <c r="L13" s="9">
        <v>109500</v>
      </c>
      <c r="M13" s="9"/>
      <c r="N13" s="91">
        <f>SUM(D13:L13)</f>
        <v>547800</v>
      </c>
      <c r="O13" s="91"/>
      <c r="P13" s="9"/>
      <c r="Q13" s="9"/>
    </row>
    <row r="14" spans="1:17" ht="15">
      <c r="A14" s="1">
        <v>1</v>
      </c>
      <c r="B14" t="s">
        <v>8</v>
      </c>
      <c r="C14"/>
      <c r="D14" s="9">
        <v>62415</v>
      </c>
      <c r="E14" s="9"/>
      <c r="F14" s="9">
        <v>65700</v>
      </c>
      <c r="G14" s="9"/>
      <c r="H14" s="9">
        <v>68985</v>
      </c>
      <c r="I14" s="9"/>
      <c r="J14" s="9">
        <v>69174</v>
      </c>
      <c r="K14" s="9"/>
      <c r="L14" s="9">
        <v>68985</v>
      </c>
      <c r="M14" s="9"/>
      <c r="N14" s="91">
        <f>SUM(D14:L14)</f>
        <v>335259</v>
      </c>
      <c r="O14" s="91"/>
      <c r="P14" s="9"/>
      <c r="Q14" s="9"/>
    </row>
    <row r="15" spans="1:17" ht="15">
      <c r="A15" s="1">
        <v>1</v>
      </c>
      <c r="B15" t="s">
        <v>9</v>
      </c>
      <c r="C15"/>
      <c r="D15" s="19">
        <f>D14/D13</f>
        <v>0.56999999999999995</v>
      </c>
      <c r="E15" s="19"/>
      <c r="F15" s="19">
        <f t="shared" ref="F15:L15" si="0">F14/F13</f>
        <v>0.6</v>
      </c>
      <c r="G15" s="19"/>
      <c r="H15" s="19">
        <f t="shared" si="0"/>
        <v>0.63</v>
      </c>
      <c r="I15" s="19"/>
      <c r="J15" s="19">
        <f t="shared" si="0"/>
        <v>0.63</v>
      </c>
      <c r="K15" s="19"/>
      <c r="L15" s="19">
        <f t="shared" si="0"/>
        <v>0.63</v>
      </c>
      <c r="M15" s="10"/>
      <c r="N15" s="92">
        <f>N14/N13</f>
        <v>0.61200985761226723</v>
      </c>
      <c r="O15" s="92"/>
      <c r="P15" s="10"/>
      <c r="Q15" s="10"/>
    </row>
    <row r="16" spans="1:17" ht="15">
      <c r="A16" s="1">
        <v>1</v>
      </c>
      <c r="B16" t="s">
        <v>10</v>
      </c>
      <c r="C16"/>
      <c r="D16" s="35">
        <v>589.66999999999996</v>
      </c>
      <c r="E16" s="35"/>
      <c r="F16" s="35">
        <v>613.25</v>
      </c>
      <c r="G16" s="35"/>
      <c r="H16" s="35">
        <v>631.65</v>
      </c>
      <c r="I16" s="35"/>
      <c r="J16" s="35">
        <v>645.61</v>
      </c>
      <c r="K16" s="35"/>
      <c r="L16" s="35">
        <v>659.88</v>
      </c>
      <c r="M16" s="35"/>
      <c r="N16" s="88">
        <f>(N22)/N14</f>
        <v>628.91753838077432</v>
      </c>
      <c r="O16" s="88"/>
      <c r="P16" s="12"/>
      <c r="Q16" s="12"/>
    </row>
    <row r="17" spans="1:17" ht="15">
      <c r="A17" s="1">
        <v>1</v>
      </c>
      <c r="B17" s="13"/>
      <c r="C17" s="13" t="s">
        <v>11</v>
      </c>
      <c r="D17" s="14"/>
      <c r="E17" s="14"/>
      <c r="F17" s="14">
        <f>F16/D16-1</f>
        <v>3.9988468126240129E-2</v>
      </c>
      <c r="G17" s="14"/>
      <c r="H17" s="14">
        <f>H16/F16-1</f>
        <v>3.000407664084781E-2</v>
      </c>
      <c r="I17" s="14"/>
      <c r="J17" s="14">
        <f>J16/H16-1</f>
        <v>2.2100846988047262E-2</v>
      </c>
      <c r="K17" s="14"/>
      <c r="L17" s="14">
        <f>L16/J16-1</f>
        <v>2.2103127274980316E-2</v>
      </c>
      <c r="M17" s="14"/>
      <c r="N17" s="83"/>
      <c r="O17" s="83"/>
      <c r="P17" s="14"/>
      <c r="Q17" s="14"/>
    </row>
    <row r="18" spans="1:17" ht="15">
      <c r="A18" s="1">
        <v>1</v>
      </c>
      <c r="B18" t="s">
        <v>12</v>
      </c>
      <c r="C18"/>
      <c r="D18" s="77">
        <f>D22/D13</f>
        <v>336.10978995433788</v>
      </c>
      <c r="E18" s="77"/>
      <c r="F18" s="77">
        <f>F22/F13</f>
        <v>367.95177168949772</v>
      </c>
      <c r="G18" s="77"/>
      <c r="H18" s="77">
        <f>H22/H13</f>
        <v>397.93984474885843</v>
      </c>
      <c r="I18" s="77"/>
      <c r="J18" s="77">
        <f>J22/J13</f>
        <v>406.73430783242259</v>
      </c>
      <c r="K18" s="77"/>
      <c r="L18" s="77">
        <f>L22/L13</f>
        <v>415.72314155251144</v>
      </c>
      <c r="M18" s="77"/>
      <c r="N18" s="84">
        <f>(N22)/N13</f>
        <v>384.90373311427527</v>
      </c>
      <c r="O18" s="84"/>
      <c r="P18" s="9"/>
      <c r="Q18" s="9"/>
    </row>
    <row r="19" spans="1:17" ht="15">
      <c r="A19" s="1">
        <v>1</v>
      </c>
      <c r="B19" s="81"/>
      <c r="C19" s="81" t="s">
        <v>11</v>
      </c>
      <c r="D19" s="14"/>
      <c r="E19" s="14"/>
      <c r="F19" s="14">
        <f>F18/D18-1</f>
        <v>9.473684696743212E-2</v>
      </c>
      <c r="G19" s="14"/>
      <c r="H19" s="14">
        <f>H18/F18-1</f>
        <v>8.1500009965074005E-2</v>
      </c>
      <c r="I19" s="14"/>
      <c r="J19" s="14">
        <f>J18/H18-1</f>
        <v>2.2099981189655393E-2</v>
      </c>
      <c r="K19" s="14"/>
      <c r="L19" s="14">
        <f>L18/J18-1</f>
        <v>2.2100013564118504E-2</v>
      </c>
      <c r="M19" s="14"/>
      <c r="N19" s="83"/>
      <c r="O19" s="83"/>
      <c r="P19" s="14"/>
      <c r="Q19" s="14"/>
    </row>
    <row r="20" spans="1:17" ht="15">
      <c r="A20" s="1">
        <v>1</v>
      </c>
      <c r="B20" s="15"/>
      <c r="C20" s="15"/>
      <c r="D20" s="16" t="s">
        <v>13</v>
      </c>
      <c r="E20" s="16" t="s">
        <v>14</v>
      </c>
      <c r="F20" s="16" t="s">
        <v>13</v>
      </c>
      <c r="G20" s="16" t="s">
        <v>14</v>
      </c>
      <c r="H20" s="16" t="s">
        <v>13</v>
      </c>
      <c r="I20" s="16" t="s">
        <v>14</v>
      </c>
      <c r="J20" s="16" t="s">
        <v>13</v>
      </c>
      <c r="K20" s="16" t="s">
        <v>14</v>
      </c>
      <c r="L20" s="16" t="s">
        <v>13</v>
      </c>
      <c r="M20" s="16" t="s">
        <v>14</v>
      </c>
      <c r="N20" s="85"/>
      <c r="O20" s="85"/>
      <c r="P20" s="16"/>
      <c r="Q20" s="16"/>
    </row>
    <row r="21" spans="1:17">
      <c r="A21" s="1">
        <v>1</v>
      </c>
      <c r="B21" s="17" t="s">
        <v>15</v>
      </c>
      <c r="C21" s="17"/>
      <c r="D21" s="18"/>
      <c r="E21" s="18"/>
      <c r="F21" s="18"/>
      <c r="G21" s="18"/>
      <c r="H21" s="18"/>
      <c r="I21" s="18"/>
      <c r="J21" s="18"/>
      <c r="K21" s="18"/>
      <c r="L21" s="18"/>
      <c r="M21" s="18"/>
      <c r="N21" s="18"/>
      <c r="O21" s="18"/>
      <c r="P21" s="18"/>
      <c r="Q21" s="18"/>
    </row>
    <row r="22" spans="1:17" ht="15">
      <c r="A22" s="1">
        <v>1</v>
      </c>
      <c r="B22"/>
      <c r="C22" s="2" t="s">
        <v>16</v>
      </c>
      <c r="D22" s="9">
        <v>36804022</v>
      </c>
      <c r="E22" s="19">
        <f>D22/D28</f>
        <v>0.83021556041028199</v>
      </c>
      <c r="F22" s="9">
        <v>40290719</v>
      </c>
      <c r="G22" s="19">
        <f>F22/F28</f>
        <v>0.83264876800663823</v>
      </c>
      <c r="H22" s="9">
        <v>43574413</v>
      </c>
      <c r="I22" s="19">
        <f>H22/H28</f>
        <v>0.83371890920813663</v>
      </c>
      <c r="J22" s="9">
        <v>44659427</v>
      </c>
      <c r="K22" s="19">
        <f>J22/J28</f>
        <v>0.83371890371539481</v>
      </c>
      <c r="L22" s="9">
        <v>45521684</v>
      </c>
      <c r="M22" s="19">
        <f>L22/L28</f>
        <v>0.83371890185114284</v>
      </c>
      <c r="N22" s="86">
        <f>D22+F22+H22+J22+L22</f>
        <v>210850265</v>
      </c>
      <c r="O22" s="86"/>
      <c r="P22" s="19"/>
      <c r="Q22" s="19"/>
    </row>
    <row r="23" spans="1:17" ht="15">
      <c r="A23" s="1" t="e">
        <v>#REF!</v>
      </c>
      <c r="B23"/>
      <c r="C23" s="2" t="s">
        <v>17</v>
      </c>
      <c r="D23" s="9">
        <v>6924407</v>
      </c>
      <c r="E23" s="19">
        <f>D23/D28</f>
        <v>0.15619897298218871</v>
      </c>
      <c r="F23" s="9">
        <v>7449933</v>
      </c>
      <c r="G23" s="19">
        <f>F23/F28</f>
        <v>0.15396045759774102</v>
      </c>
      <c r="H23" s="9">
        <v>7995305</v>
      </c>
      <c r="I23" s="19">
        <f>H23/H28</f>
        <v>0.15297594401068262</v>
      </c>
      <c r="J23" s="9">
        <v>8194390</v>
      </c>
      <c r="K23" s="19">
        <f>J23/J28</f>
        <v>0.15297594049776755</v>
      </c>
      <c r="L23" s="9">
        <v>8352603</v>
      </c>
      <c r="M23" s="19">
        <f>L23/L28</f>
        <v>0.15297595319097951</v>
      </c>
      <c r="N23" s="86">
        <f>D23+F23+H23+J23+L23</f>
        <v>38916638</v>
      </c>
      <c r="O23" s="86"/>
      <c r="P23" s="19"/>
      <c r="Q23" s="19"/>
    </row>
    <row r="24" spans="1:17" ht="15">
      <c r="A24" s="1" t="e">
        <v>#REF!</v>
      </c>
      <c r="B24"/>
      <c r="C24" s="2" t="s">
        <v>18</v>
      </c>
      <c r="D24" s="9">
        <v>602253</v>
      </c>
      <c r="E24" s="19">
        <f>D24/D28</f>
        <v>1.3585466607529295E-2</v>
      </c>
      <c r="F24" s="9">
        <v>647961</v>
      </c>
      <c r="G24" s="19">
        <f>F24/F28</f>
        <v>1.3390774395620721E-2</v>
      </c>
      <c r="H24" s="9">
        <v>695395</v>
      </c>
      <c r="I24" s="19">
        <f>H24/H28</f>
        <v>1.3305146781180785E-2</v>
      </c>
      <c r="J24" s="9">
        <v>712711</v>
      </c>
      <c r="K24" s="19">
        <f>J24/J28</f>
        <v>1.3305155786837631E-2</v>
      </c>
      <c r="L24" s="9">
        <v>726471</v>
      </c>
      <c r="M24" s="19">
        <f>L24/L28</f>
        <v>1.3305144957877692E-2</v>
      </c>
      <c r="N24" s="86">
        <f t="shared" ref="N24:N27" si="1">D24+F24+H24+J24+L24</f>
        <v>3384791</v>
      </c>
      <c r="O24" s="86"/>
      <c r="P24" s="19"/>
      <c r="Q24" s="19"/>
    </row>
    <row r="25" spans="1:17" ht="14.65" hidden="1" customHeight="1">
      <c r="A25" s="1" t="e">
        <v>#REF!</v>
      </c>
      <c r="B25"/>
      <c r="D25" s="9"/>
      <c r="E25" s="19">
        <v>0</v>
      </c>
      <c r="F25" s="9"/>
      <c r="G25" s="19">
        <v>0</v>
      </c>
      <c r="H25" s="9"/>
      <c r="I25" s="19">
        <v>0</v>
      </c>
      <c r="J25" s="9"/>
      <c r="K25" s="19">
        <v>0</v>
      </c>
      <c r="L25" s="9"/>
      <c r="M25" s="19">
        <v>0</v>
      </c>
      <c r="N25" s="86">
        <f t="shared" si="1"/>
        <v>0</v>
      </c>
      <c r="O25" s="86"/>
      <c r="P25" s="19"/>
      <c r="Q25" s="19"/>
    </row>
    <row r="26" spans="1:17" ht="14.65" hidden="1" customHeight="1">
      <c r="A26" s="1" t="e">
        <v>#REF!</v>
      </c>
      <c r="B26"/>
      <c r="D26" s="9"/>
      <c r="E26" s="19">
        <v>0</v>
      </c>
      <c r="F26" s="9"/>
      <c r="G26" s="19">
        <v>0</v>
      </c>
      <c r="H26" s="9"/>
      <c r="I26" s="19">
        <v>0</v>
      </c>
      <c r="J26" s="9"/>
      <c r="K26" s="19">
        <v>0</v>
      </c>
      <c r="L26" s="9"/>
      <c r="M26" s="19">
        <v>0</v>
      </c>
      <c r="N26" s="86">
        <f t="shared" si="1"/>
        <v>0</v>
      </c>
      <c r="O26" s="86"/>
      <c r="P26" s="19"/>
      <c r="Q26" s="19"/>
    </row>
    <row r="27" spans="1:17" ht="15">
      <c r="B27"/>
      <c r="C27" s="2" t="s">
        <v>19</v>
      </c>
      <c r="D27" s="9">
        <v>0</v>
      </c>
      <c r="E27" s="19">
        <f>D27/D28</f>
        <v>0</v>
      </c>
      <c r="F27" s="9">
        <v>0</v>
      </c>
      <c r="G27" s="19">
        <f>F27/F28</f>
        <v>0</v>
      </c>
      <c r="H27" s="9">
        <v>0</v>
      </c>
      <c r="I27" s="19">
        <f>H27/H28</f>
        <v>0</v>
      </c>
      <c r="J27" s="9">
        <v>0</v>
      </c>
      <c r="K27" s="19">
        <f>J27/J28</f>
        <v>0</v>
      </c>
      <c r="L27" s="9">
        <v>0</v>
      </c>
      <c r="M27" s="19">
        <f>L27/L28</f>
        <v>0</v>
      </c>
      <c r="N27" s="86">
        <f t="shared" si="1"/>
        <v>0</v>
      </c>
      <c r="O27" s="86"/>
      <c r="P27" s="19"/>
      <c r="Q27" s="19"/>
    </row>
    <row r="28" spans="1:17" ht="15">
      <c r="A28" s="1">
        <v>1</v>
      </c>
      <c r="B28" s="15"/>
      <c r="C28" s="30" t="s">
        <v>20</v>
      </c>
      <c r="D28" s="28">
        <f>SUM(D22:D27)</f>
        <v>44330682</v>
      </c>
      <c r="E28" s="29">
        <v>1</v>
      </c>
      <c r="F28" s="28">
        <f>SUM(F22:F27)</f>
        <v>48388613</v>
      </c>
      <c r="G28" s="29">
        <v>1</v>
      </c>
      <c r="H28" s="28">
        <f>SUM(H22:H27)</f>
        <v>52265113</v>
      </c>
      <c r="I28" s="29">
        <v>1</v>
      </c>
      <c r="J28" s="28">
        <f>SUM(J22:J27)</f>
        <v>53566528</v>
      </c>
      <c r="K28" s="29">
        <v>0.99999999999999989</v>
      </c>
      <c r="L28" s="28">
        <f>SUM(L22:L27)</f>
        <v>54600758</v>
      </c>
      <c r="M28" s="29">
        <v>1</v>
      </c>
      <c r="N28" s="87">
        <f>SUM(N22:O27)</f>
        <v>253151694</v>
      </c>
      <c r="O28" s="87"/>
      <c r="P28" s="29"/>
      <c r="Q28" s="29"/>
    </row>
    <row r="29" spans="1:17" ht="15">
      <c r="A29" s="1">
        <v>1</v>
      </c>
      <c r="B29" s="17" t="s">
        <v>21</v>
      </c>
      <c r="C29" s="17"/>
      <c r="D29" s="23"/>
      <c r="E29" s="11"/>
      <c r="F29" s="23"/>
      <c r="G29" s="11"/>
      <c r="H29" s="23"/>
      <c r="I29" s="11"/>
      <c r="J29" s="23"/>
      <c r="K29" s="11"/>
      <c r="L29" s="23"/>
      <c r="M29" s="11"/>
      <c r="N29" s="11"/>
      <c r="O29" s="11"/>
      <c r="P29" s="11"/>
      <c r="Q29" s="11"/>
    </row>
    <row r="30" spans="1:17" ht="15">
      <c r="A30" s="1" t="e">
        <v>#REF!</v>
      </c>
      <c r="B30"/>
      <c r="C30" s="2" t="s">
        <v>16</v>
      </c>
      <c r="D30" s="9">
        <v>8049186</v>
      </c>
      <c r="E30" s="11">
        <f>D30/D22</f>
        <v>0.21870397751637036</v>
      </c>
      <c r="F30" s="9">
        <v>8478133</v>
      </c>
      <c r="G30" s="11">
        <f>F30/F22</f>
        <v>0.21042396885496137</v>
      </c>
      <c r="H30" s="9">
        <v>8918717</v>
      </c>
      <c r="I30" s="11">
        <f>H30/H22</f>
        <v>0.20467784614792173</v>
      </c>
      <c r="J30" s="9">
        <v>9130524</v>
      </c>
      <c r="K30" s="11">
        <f>J30/J22</f>
        <v>0.20444785375325125</v>
      </c>
      <c r="L30" s="9">
        <v>9317280</v>
      </c>
      <c r="M30" s="11">
        <f>L30/L22</f>
        <v>0.20467784100430028</v>
      </c>
      <c r="N30" s="62"/>
      <c r="O30" s="63">
        <f>D30+F30+H30+J30+L30</f>
        <v>43893840</v>
      </c>
      <c r="P30" s="58"/>
      <c r="Q30" s="11"/>
    </row>
    <row r="31" spans="1:17" ht="15">
      <c r="A31" s="1" t="e">
        <v>#REF!</v>
      </c>
      <c r="B31"/>
      <c r="C31" s="2" t="s">
        <v>17</v>
      </c>
      <c r="D31" s="9">
        <v>3957845</v>
      </c>
      <c r="E31" s="11">
        <f>D31/D23</f>
        <v>0.57157890921200905</v>
      </c>
      <c r="F31" s="9">
        <v>4173825</v>
      </c>
      <c r="G31" s="11">
        <f>F31/F23</f>
        <v>0.56025000493293031</v>
      </c>
      <c r="H31" s="9">
        <v>4397418</v>
      </c>
      <c r="I31" s="11">
        <f>H31/H23</f>
        <v>0.55000003126835062</v>
      </c>
      <c r="J31" s="9">
        <v>4502325</v>
      </c>
      <c r="K31" s="11">
        <f>J31/J23</f>
        <v>0.54943992170253064</v>
      </c>
      <c r="L31" s="9">
        <v>4593931</v>
      </c>
      <c r="M31" s="11">
        <f>L31/L23</f>
        <v>0.54999992217994798</v>
      </c>
      <c r="N31" s="62"/>
      <c r="O31" s="63">
        <f t="shared" ref="O31:O33" si="2">D31+F31+H31+J31+L31</f>
        <v>21625344</v>
      </c>
      <c r="P31" s="11"/>
      <c r="Q31" s="11"/>
    </row>
    <row r="32" spans="1:17" ht="14.65" hidden="1" customHeight="1">
      <c r="A32" s="1" t="e">
        <v>#REF!</v>
      </c>
      <c r="B32"/>
      <c r="C32" s="2" t="s">
        <v>22</v>
      </c>
      <c r="D32" s="9">
        <v>0</v>
      </c>
      <c r="E32" s="11">
        <v>0</v>
      </c>
      <c r="F32" s="9">
        <v>0</v>
      </c>
      <c r="G32" s="11">
        <v>0</v>
      </c>
      <c r="H32" s="9">
        <v>0</v>
      </c>
      <c r="I32" s="11">
        <v>0</v>
      </c>
      <c r="J32" s="9">
        <v>0</v>
      </c>
      <c r="K32" s="11">
        <v>0</v>
      </c>
      <c r="L32" s="9">
        <v>0</v>
      </c>
      <c r="M32" s="11">
        <v>0</v>
      </c>
      <c r="N32" s="62"/>
      <c r="O32" s="63">
        <f t="shared" si="2"/>
        <v>0</v>
      </c>
      <c r="P32" s="11"/>
      <c r="Q32" s="11"/>
    </row>
    <row r="33" spans="1:17" ht="15">
      <c r="A33" s="1" t="e">
        <v>#REF!</v>
      </c>
      <c r="B33"/>
      <c r="C33" s="2" t="s">
        <v>18</v>
      </c>
      <c r="D33" s="9">
        <v>126790</v>
      </c>
      <c r="E33" s="11">
        <f>D33/D24</f>
        <v>0.2105261410071847</v>
      </c>
      <c r="F33" s="9">
        <v>132832</v>
      </c>
      <c r="G33" s="11">
        <f>F33/F24</f>
        <v>0.2049999922834862</v>
      </c>
      <c r="H33" s="9">
        <v>139079</v>
      </c>
      <c r="I33" s="11">
        <f>H33/H24</f>
        <v>0.2</v>
      </c>
      <c r="J33" s="9">
        <v>142347</v>
      </c>
      <c r="K33" s="11">
        <f>J33/J24</f>
        <v>0.19972611619576519</v>
      </c>
      <c r="L33" s="9">
        <v>145294</v>
      </c>
      <c r="M33" s="11">
        <f>L33/L24</f>
        <v>0.19999972469651231</v>
      </c>
      <c r="N33" s="62"/>
      <c r="O33" s="63">
        <f t="shared" si="2"/>
        <v>686342</v>
      </c>
      <c r="P33" s="11"/>
      <c r="Q33" s="11"/>
    </row>
    <row r="34" spans="1:17" ht="14.65" hidden="1" customHeight="1">
      <c r="A34" s="1" t="e">
        <v>#REF!</v>
      </c>
      <c r="B34"/>
      <c r="C34" s="2" t="s">
        <v>23</v>
      </c>
      <c r="D34" s="9"/>
      <c r="E34" s="11">
        <v>0</v>
      </c>
      <c r="F34" s="9"/>
      <c r="G34" s="11">
        <v>0</v>
      </c>
      <c r="H34" s="9"/>
      <c r="I34" s="11">
        <v>0</v>
      </c>
      <c r="J34" s="9"/>
      <c r="K34" s="11">
        <v>0</v>
      </c>
      <c r="L34" s="9"/>
      <c r="M34" s="11">
        <v>0</v>
      </c>
      <c r="N34" s="11"/>
      <c r="O34" s="11"/>
      <c r="P34" s="11"/>
      <c r="Q34" s="11"/>
    </row>
    <row r="35" spans="1:17" ht="14.65" hidden="1" customHeight="1">
      <c r="A35" s="1" t="e">
        <v>#REF!</v>
      </c>
      <c r="B35"/>
      <c r="C35" s="2" t="s">
        <v>24</v>
      </c>
      <c r="D35" s="9"/>
      <c r="E35" s="11">
        <v>0</v>
      </c>
      <c r="F35" s="9"/>
      <c r="G35" s="11">
        <v>0</v>
      </c>
      <c r="H35" s="9"/>
      <c r="I35" s="11">
        <v>0</v>
      </c>
      <c r="J35" s="9"/>
      <c r="K35" s="11">
        <v>0</v>
      </c>
      <c r="L35" s="9"/>
      <c r="M35" s="11">
        <v>0</v>
      </c>
      <c r="N35" s="11"/>
      <c r="O35" s="11"/>
      <c r="P35" s="11"/>
      <c r="Q35" s="11"/>
    </row>
    <row r="36" spans="1:17" ht="15">
      <c r="A36" s="1">
        <v>1</v>
      </c>
      <c r="B36" s="15"/>
      <c r="C36" s="20" t="s">
        <v>25</v>
      </c>
      <c r="D36" s="21">
        <f>SUM(D30:D35)</f>
        <v>12133821</v>
      </c>
      <c r="E36" s="22">
        <f>D36/D28</f>
        <v>0.27371157971357174</v>
      </c>
      <c r="F36" s="21">
        <f>SUM(F30:F35)</f>
        <v>12784790</v>
      </c>
      <c r="G36" s="22">
        <f>F36/F28</f>
        <v>0.26421071420253356</v>
      </c>
      <c r="H36" s="21">
        <f>SUM(H30:H35)</f>
        <v>13455214</v>
      </c>
      <c r="I36" s="22">
        <f>H36/H28</f>
        <v>0.25744159397493316</v>
      </c>
      <c r="J36" s="21">
        <f>SUM(J30:J35)</f>
        <v>13775196</v>
      </c>
      <c r="K36" s="22">
        <f>J36/J28</f>
        <v>0.25716051635827508</v>
      </c>
      <c r="L36" s="21">
        <f>SUM(L30:L35)</f>
        <v>14056505</v>
      </c>
      <c r="M36" s="22">
        <f>L36/L28</f>
        <v>0.25744157251443284</v>
      </c>
      <c r="N36" s="65"/>
      <c r="O36" s="64">
        <f>D36+F36+H36+J36+L36</f>
        <v>66205526</v>
      </c>
      <c r="P36" s="22"/>
      <c r="Q36" s="22"/>
    </row>
    <row r="37" spans="1:17" ht="15">
      <c r="A37" s="1">
        <v>1</v>
      </c>
      <c r="B37" s="31" t="s">
        <v>26</v>
      </c>
      <c r="C37" s="31"/>
      <c r="D37" s="32">
        <f>D28-D36</f>
        <v>32196861</v>
      </c>
      <c r="E37" s="33">
        <f>D37/D28</f>
        <v>0.72628842028642826</v>
      </c>
      <c r="F37" s="32">
        <f>F28-F36</f>
        <v>35603823</v>
      </c>
      <c r="G37" s="33">
        <f>F37/F28</f>
        <v>0.73578928579746639</v>
      </c>
      <c r="H37" s="32">
        <f>H28-H36</f>
        <v>38809899</v>
      </c>
      <c r="I37" s="33">
        <f>H37/H28</f>
        <v>0.74255840602506684</v>
      </c>
      <c r="J37" s="32">
        <f>J28-J36</f>
        <v>39791332</v>
      </c>
      <c r="K37" s="33">
        <f>J37/J28</f>
        <v>0.74283948364172492</v>
      </c>
      <c r="L37" s="32">
        <f>L28-L36</f>
        <v>40544253</v>
      </c>
      <c r="M37" s="33">
        <f>L37/L28</f>
        <v>0.74255842748556711</v>
      </c>
      <c r="N37" s="33"/>
      <c r="O37" s="59">
        <f>D37+F37+H37+J37+L37</f>
        <v>186946168</v>
      </c>
      <c r="P37" s="33"/>
      <c r="Q37" s="33"/>
    </row>
    <row r="38" spans="1:17" ht="6.75" customHeight="1">
      <c r="A38" s="1">
        <v>1</v>
      </c>
      <c r="B38" s="17"/>
      <c r="C38" s="18"/>
      <c r="D38" s="23"/>
      <c r="E38" s="11"/>
      <c r="F38" s="23"/>
      <c r="G38" s="11"/>
      <c r="H38" s="23"/>
      <c r="I38" s="11"/>
      <c r="J38" s="23"/>
      <c r="K38" s="11"/>
      <c r="L38" s="23"/>
      <c r="M38" s="11"/>
      <c r="N38" s="11"/>
      <c r="O38" s="11"/>
      <c r="P38" s="11"/>
      <c r="Q38" s="11"/>
    </row>
    <row r="39" spans="1:17" ht="15">
      <c r="A39" s="1">
        <v>1</v>
      </c>
      <c r="B39" s="17" t="s">
        <v>27</v>
      </c>
      <c r="C39" s="17"/>
      <c r="D39" s="23"/>
      <c r="E39" s="11"/>
      <c r="F39" s="23"/>
      <c r="G39" s="11"/>
      <c r="H39" s="23"/>
      <c r="I39" s="11"/>
      <c r="J39" s="23"/>
      <c r="K39" s="11"/>
      <c r="L39" s="23"/>
      <c r="M39" s="11"/>
      <c r="N39" s="11"/>
      <c r="O39" s="11"/>
      <c r="P39" s="11"/>
      <c r="Q39" s="11"/>
    </row>
    <row r="40" spans="1:17" ht="14.65" customHeight="1">
      <c r="A40" s="1" t="e">
        <v>#REF!</v>
      </c>
      <c r="B40"/>
      <c r="C40" s="18" t="s">
        <v>28</v>
      </c>
      <c r="D40" s="9"/>
      <c r="E40" s="11">
        <f>D40/D28</f>
        <v>0</v>
      </c>
      <c r="F40" s="9"/>
      <c r="G40" s="11">
        <f>F40/$F$28</f>
        <v>0</v>
      </c>
      <c r="H40" s="9"/>
      <c r="I40" s="11">
        <f>H40/$F$28</f>
        <v>0</v>
      </c>
      <c r="J40" s="9"/>
      <c r="K40" s="11">
        <f t="shared" ref="K40:K45" si="3">J40/$F$28</f>
        <v>0</v>
      </c>
      <c r="L40" s="9"/>
      <c r="M40" s="11">
        <f t="shared" ref="M40:M45" si="4">L40/$F$28</f>
        <v>0</v>
      </c>
      <c r="N40" s="11"/>
      <c r="O40" s="11"/>
      <c r="P40" s="11"/>
      <c r="Q40" s="11"/>
    </row>
    <row r="41" spans="1:17" ht="14.65" customHeight="1">
      <c r="A41" s="1" t="e">
        <v>#REF!</v>
      </c>
      <c r="B41"/>
      <c r="C41" s="18" t="s">
        <v>29</v>
      </c>
      <c r="D41" s="9">
        <v>5788772</v>
      </c>
      <c r="E41" s="11">
        <f>D41/D28</f>
        <v>0.13058161388087827</v>
      </c>
      <c r="F41" s="9">
        <v>6153268</v>
      </c>
      <c r="G41" s="11">
        <f t="shared" ref="G41:G45" si="5">F41/$F$28</f>
        <v>0.12716355395431567</v>
      </c>
      <c r="H41" s="9">
        <v>6503049</v>
      </c>
      <c r="I41" s="11">
        <f t="shared" ref="I41:I45" si="6">H41/$F$28</f>
        <v>0.13439213477765935</v>
      </c>
      <c r="J41" s="9">
        <v>6657966</v>
      </c>
      <c r="K41" s="11">
        <f t="shared" si="3"/>
        <v>0.1375936524570357</v>
      </c>
      <c r="L41" s="9">
        <v>6793660</v>
      </c>
      <c r="M41" s="11">
        <f t="shared" si="4"/>
        <v>0.14039790725144363</v>
      </c>
      <c r="N41" s="11"/>
      <c r="O41" s="11"/>
      <c r="P41" s="11"/>
      <c r="Q41" s="11"/>
    </row>
    <row r="42" spans="1:17" ht="14.65" customHeight="1">
      <c r="A42" s="1" t="e">
        <v>#REF!</v>
      </c>
      <c r="B42"/>
      <c r="C42" s="18" t="s">
        <v>30</v>
      </c>
      <c r="D42" s="9">
        <v>1477631</v>
      </c>
      <c r="E42" s="11">
        <f>D42/D28</f>
        <v>3.3332015961315464E-2</v>
      </c>
      <c r="F42" s="9">
        <v>1566090</v>
      </c>
      <c r="G42" s="11">
        <f t="shared" si="5"/>
        <v>3.2364845836767422E-2</v>
      </c>
      <c r="H42" s="9">
        <v>1651590</v>
      </c>
      <c r="I42" s="11">
        <f t="shared" si="6"/>
        <v>3.4131790468968394E-2</v>
      </c>
      <c r="J42" s="9">
        <v>1690743</v>
      </c>
      <c r="K42" s="11">
        <f t="shared" si="3"/>
        <v>3.4940927114401894E-2</v>
      </c>
      <c r="L42" s="9">
        <v>1725397</v>
      </c>
      <c r="M42" s="11">
        <f t="shared" si="4"/>
        <v>3.5657087339949177E-2</v>
      </c>
      <c r="N42" s="11"/>
      <c r="O42" s="11"/>
      <c r="P42" s="11"/>
      <c r="Q42" s="11"/>
    </row>
    <row r="43" spans="1:17" ht="14.65" customHeight="1">
      <c r="B43"/>
      <c r="C43" s="18" t="s">
        <v>31</v>
      </c>
      <c r="D43" s="9">
        <v>736080</v>
      </c>
      <c r="E43" s="11">
        <f>D43/D28</f>
        <v>1.6604301282800025E-2</v>
      </c>
      <c r="F43" s="9">
        <v>805814</v>
      </c>
      <c r="G43" s="11">
        <f t="shared" si="5"/>
        <v>1.6652967507045511E-2</v>
      </c>
      <c r="H43" s="9">
        <v>871488</v>
      </c>
      <c r="I43" s="11">
        <f t="shared" si="6"/>
        <v>1.8010187644766754E-2</v>
      </c>
      <c r="J43" s="9">
        <v>893189</v>
      </c>
      <c r="K43" s="11">
        <f t="shared" si="3"/>
        <v>1.8458660925040359E-2</v>
      </c>
      <c r="L43" s="9">
        <v>910434</v>
      </c>
      <c r="M43" s="11">
        <f t="shared" si="4"/>
        <v>1.8815046424248614E-2</v>
      </c>
      <c r="N43" s="11"/>
      <c r="O43" s="11"/>
      <c r="P43" s="11"/>
      <c r="Q43" s="11"/>
    </row>
    <row r="44" spans="1:17" ht="14.65" customHeight="1">
      <c r="A44" s="1" t="e">
        <v>#REF!</v>
      </c>
      <c r="B44"/>
      <c r="C44" s="18" t="s">
        <v>32</v>
      </c>
      <c r="D44" s="9">
        <v>2101554</v>
      </c>
      <c r="E44" s="11">
        <f>D44/D28</f>
        <v>4.7406308795339532E-2</v>
      </c>
      <c r="F44" s="9">
        <v>2226327</v>
      </c>
      <c r="G44" s="11">
        <f t="shared" si="5"/>
        <v>4.6009316282737842E-2</v>
      </c>
      <c r="H44" s="9">
        <v>2346958</v>
      </c>
      <c r="I44" s="11">
        <f t="shared" si="6"/>
        <v>4.8502278831592055E-2</v>
      </c>
      <c r="J44" s="9">
        <v>2402550</v>
      </c>
      <c r="K44" s="11">
        <f t="shared" si="3"/>
        <v>4.9651144164847213E-2</v>
      </c>
      <c r="L44" s="9">
        <v>2451840</v>
      </c>
      <c r="M44" s="11">
        <f t="shared" si="4"/>
        <v>5.0669772245796753E-2</v>
      </c>
      <c r="N44" s="11"/>
      <c r="O44" s="11"/>
      <c r="P44" s="11"/>
      <c r="Q44" s="11"/>
    </row>
    <row r="45" spans="1:17" ht="14.65" customHeight="1">
      <c r="A45" s="1" t="e">
        <v>#REF!</v>
      </c>
      <c r="B45"/>
      <c r="C45" s="18" t="s">
        <v>33</v>
      </c>
      <c r="D45" s="9">
        <v>2496818</v>
      </c>
      <c r="E45" s="48">
        <f>D45/D28</f>
        <v>5.6322571351372398E-2</v>
      </c>
      <c r="F45" s="9">
        <v>2567537</v>
      </c>
      <c r="G45" s="48">
        <f t="shared" si="5"/>
        <v>5.3060768656460561E-2</v>
      </c>
      <c r="H45" s="9">
        <v>2638451</v>
      </c>
      <c r="I45" s="48">
        <f t="shared" si="6"/>
        <v>5.4526278734213771E-2</v>
      </c>
      <c r="J45" s="9">
        <v>2697499</v>
      </c>
      <c r="K45" s="48">
        <f t="shared" si="3"/>
        <v>5.5746565829444213E-2</v>
      </c>
      <c r="L45" s="9">
        <v>2756359</v>
      </c>
      <c r="M45" s="48">
        <f t="shared" si="4"/>
        <v>5.6962967713085719E-2</v>
      </c>
      <c r="N45" s="11"/>
      <c r="O45" s="11"/>
      <c r="P45" s="11"/>
      <c r="Q45" s="11"/>
    </row>
    <row r="46" spans="1:17" ht="15">
      <c r="A46" s="1">
        <v>1</v>
      </c>
      <c r="B46" s="15"/>
      <c r="C46" s="20" t="s">
        <v>34</v>
      </c>
      <c r="D46" s="21">
        <f>SUM(D41:D45)</f>
        <v>12600855</v>
      </c>
      <c r="E46" s="22">
        <f>D46/D28</f>
        <v>0.2842468112717057</v>
      </c>
      <c r="F46" s="21">
        <f>SUM(F41:F45)</f>
        <v>13319036</v>
      </c>
      <c r="G46" s="22">
        <f>F46/F28</f>
        <v>0.275251452237327</v>
      </c>
      <c r="H46" s="21">
        <f>SUM(H41:H45)</f>
        <v>14011536</v>
      </c>
      <c r="I46" s="22">
        <f>H46/H28</f>
        <v>0.26808582619920862</v>
      </c>
      <c r="J46" s="21">
        <f>SUM(J41:J45)</f>
        <v>14341947</v>
      </c>
      <c r="K46" s="22">
        <f>J46/J28</f>
        <v>0.26774083621772166</v>
      </c>
      <c r="L46" s="21">
        <f>SUM(L41:L45)</f>
        <v>14637690</v>
      </c>
      <c r="M46" s="22">
        <f>L46/L28</f>
        <v>0.26808583866180025</v>
      </c>
      <c r="N46" s="65"/>
      <c r="O46" s="64">
        <f t="shared" ref="O46:O50" si="7">D46+F46+H46+J46+L46</f>
        <v>68911064</v>
      </c>
      <c r="P46" s="22"/>
      <c r="Q46" s="22"/>
    </row>
    <row r="47" spans="1:17" ht="15">
      <c r="A47" s="1">
        <v>1</v>
      </c>
      <c r="B47" s="31" t="s">
        <v>35</v>
      </c>
      <c r="C47" s="31"/>
      <c r="D47" s="32">
        <f>D37-D46</f>
        <v>19596006</v>
      </c>
      <c r="E47" s="33">
        <f>D47/D28</f>
        <v>0.44204160901472256</v>
      </c>
      <c r="F47" s="32">
        <f>F37-F46</f>
        <v>22284787</v>
      </c>
      <c r="G47" s="33">
        <f>F47/F28</f>
        <v>0.46053783356013944</v>
      </c>
      <c r="H47" s="32">
        <f>H37-H46</f>
        <v>24798363</v>
      </c>
      <c r="I47" s="33">
        <f>H47/H28</f>
        <v>0.47447257982585822</v>
      </c>
      <c r="J47" s="32">
        <f>J37-J46</f>
        <v>25449385</v>
      </c>
      <c r="K47" s="33">
        <f>J47/J28</f>
        <v>0.47509864742400326</v>
      </c>
      <c r="L47" s="32">
        <f>L37-L46</f>
        <v>25906563</v>
      </c>
      <c r="M47" s="33">
        <f>L47/L28</f>
        <v>0.47447258882376686</v>
      </c>
      <c r="N47" s="33"/>
      <c r="O47" s="59">
        <f t="shared" si="7"/>
        <v>118035104</v>
      </c>
      <c r="P47" s="33">
        <f>O47/N28</f>
        <v>0.46626235098391244</v>
      </c>
      <c r="Q47" s="33"/>
    </row>
    <row r="48" spans="1:17" ht="15" customHeight="1">
      <c r="B48" s="36" t="s">
        <v>38</v>
      </c>
      <c r="C48" s="25"/>
      <c r="D48" s="26">
        <f>D28*1.25%</f>
        <v>554133.52500000002</v>
      </c>
      <c r="E48" s="48">
        <f>D48/D28</f>
        <v>1.2500000000000001E-2</v>
      </c>
      <c r="F48" s="26">
        <f>F28*1.25%</f>
        <v>604857.66249999998</v>
      </c>
      <c r="G48" s="48">
        <f>F48/F28</f>
        <v>1.2499999999999999E-2</v>
      </c>
      <c r="H48" s="26">
        <f>H28*1.5%</f>
        <v>783976.69499999995</v>
      </c>
      <c r="I48" s="48">
        <f>H48/H28</f>
        <v>1.4999999999999999E-2</v>
      </c>
      <c r="J48" s="26">
        <f>J28*1.75%</f>
        <v>937414.24000000011</v>
      </c>
      <c r="K48" s="48">
        <f>J48/J28</f>
        <v>1.7500000000000002E-2</v>
      </c>
      <c r="L48" s="26">
        <f>L28*1.75%</f>
        <v>955513.26500000013</v>
      </c>
      <c r="M48" s="48">
        <f>L48/L28</f>
        <v>1.7500000000000002E-2</v>
      </c>
      <c r="N48" s="67"/>
      <c r="O48" s="68">
        <f t="shared" si="7"/>
        <v>3835895.3875000002</v>
      </c>
      <c r="P48" s="48"/>
      <c r="Q48" s="48"/>
    </row>
    <row r="49" spans="1:20" ht="15">
      <c r="B49" s="31" t="s">
        <v>39</v>
      </c>
      <c r="C49" s="31"/>
      <c r="D49" s="32">
        <f>D47-D48</f>
        <v>19041872.475000001</v>
      </c>
      <c r="E49" s="33">
        <f>D49/D28</f>
        <v>0.4295416090147226</v>
      </c>
      <c r="F49" s="32">
        <f>F47-F48</f>
        <v>21679929.337499999</v>
      </c>
      <c r="G49" s="33">
        <f>F49/F28</f>
        <v>0.44803783356013943</v>
      </c>
      <c r="H49" s="32">
        <f>H47-H48</f>
        <v>24014386.305</v>
      </c>
      <c r="I49" s="33">
        <f>H49/H28</f>
        <v>0.45947257982585821</v>
      </c>
      <c r="J49" s="32">
        <f>J47-J48</f>
        <v>24511970.760000002</v>
      </c>
      <c r="K49" s="33">
        <f>J49/J28</f>
        <v>0.4575986474240033</v>
      </c>
      <c r="L49" s="32">
        <f>L47-L48</f>
        <v>24951049.734999999</v>
      </c>
      <c r="M49" s="33">
        <f>L49/L28</f>
        <v>0.45697258882376685</v>
      </c>
      <c r="N49" s="33"/>
      <c r="O49" s="60">
        <f t="shared" si="7"/>
        <v>114199208.6125</v>
      </c>
      <c r="P49" s="33"/>
      <c r="Q49" s="33"/>
    </row>
    <row r="50" spans="1:20" ht="15" customHeight="1">
      <c r="B50" s="20" t="s">
        <v>40</v>
      </c>
      <c r="C50" s="27"/>
      <c r="D50" s="21">
        <f>D49*7%</f>
        <v>1332931.0732500001</v>
      </c>
      <c r="E50" s="22">
        <f>D50/D28</f>
        <v>3.0067912631030584E-2</v>
      </c>
      <c r="F50" s="21">
        <f>F49*7%</f>
        <v>1517595.0536249999</v>
      </c>
      <c r="G50" s="22">
        <v>2.838954748247291E-2</v>
      </c>
      <c r="H50" s="21">
        <f>H49*7%</f>
        <v>1681007.0413500001</v>
      </c>
      <c r="I50" s="22">
        <v>3.4548810405480461E-2</v>
      </c>
      <c r="J50" s="21">
        <f>J49*7%</f>
        <v>1715837.9532000003</v>
      </c>
      <c r="K50" s="22">
        <v>3.3640879696859687E-2</v>
      </c>
      <c r="L50" s="21">
        <f>L49*7%</f>
        <v>1746573.4814500001</v>
      </c>
      <c r="M50" s="22">
        <v>3.3781567085233215E-2</v>
      </c>
      <c r="N50" s="65"/>
      <c r="O50" s="68">
        <f t="shared" si="7"/>
        <v>7993944.6028749999</v>
      </c>
      <c r="P50" s="22"/>
      <c r="Q50" s="22"/>
    </row>
    <row r="51" spans="1:20" ht="15" customHeight="1">
      <c r="A51" s="1">
        <v>1</v>
      </c>
      <c r="B51" s="18" t="s">
        <v>36</v>
      </c>
      <c r="C51" s="18"/>
      <c r="D51" s="23">
        <v>150000</v>
      </c>
      <c r="E51" s="11">
        <f>D51/D28</f>
        <v>3.383661004809265E-3</v>
      </c>
      <c r="F51" s="23">
        <v>158000</v>
      </c>
      <c r="G51" s="11">
        <f>F51/F28</f>
        <v>3.2652310162310295E-3</v>
      </c>
      <c r="H51" s="23">
        <v>165000</v>
      </c>
      <c r="I51" s="11">
        <f>H51/H28</f>
        <v>3.1569815987961222E-3</v>
      </c>
      <c r="J51" s="23">
        <v>174000</v>
      </c>
      <c r="K51" s="11">
        <f>J51/J28</f>
        <v>3.2482971455607503E-3</v>
      </c>
      <c r="L51" s="23">
        <v>182000</v>
      </c>
      <c r="M51" s="11">
        <f>L51/L28</f>
        <v>3.3332870580294873E-3</v>
      </c>
      <c r="N51" s="62"/>
      <c r="O51" s="66">
        <f>D51+F51+H51+J51+L51</f>
        <v>829000</v>
      </c>
      <c r="P51" s="11"/>
      <c r="Q51" s="11"/>
    </row>
    <row r="52" spans="1:20" ht="15" customHeight="1">
      <c r="B52" s="36" t="s">
        <v>37</v>
      </c>
      <c r="C52" s="36"/>
      <c r="D52" s="26">
        <f>D28*1%</f>
        <v>443306.82</v>
      </c>
      <c r="E52" s="48">
        <f>D52/D28</f>
        <v>0.01</v>
      </c>
      <c r="F52" s="26">
        <f>F28*2%</f>
        <v>967772.26</v>
      </c>
      <c r="G52" s="48">
        <f>F52/F28</f>
        <v>0.02</v>
      </c>
      <c r="H52" s="26">
        <f>H28*3%</f>
        <v>1567953.39</v>
      </c>
      <c r="I52" s="48">
        <f>H52/H28</f>
        <v>0.03</v>
      </c>
      <c r="J52" s="26">
        <f>J28*4%</f>
        <v>2142661.12</v>
      </c>
      <c r="K52" s="48">
        <f>J52/J28</f>
        <v>0.04</v>
      </c>
      <c r="L52" s="26">
        <f>L28*4%</f>
        <v>2184030.3199999998</v>
      </c>
      <c r="M52" s="48">
        <f>L52/L28</f>
        <v>3.9999999999999994E-2</v>
      </c>
      <c r="N52" s="67"/>
      <c r="O52" s="68">
        <f>D52+F52+H52+J52+L52</f>
        <v>7305723.9100000001</v>
      </c>
      <c r="P52" s="48"/>
      <c r="Q52" s="48"/>
      <c r="T52" s="23"/>
    </row>
    <row r="53" spans="1:20" ht="15" customHeight="1">
      <c r="B53" s="17"/>
      <c r="C53" s="17"/>
      <c r="D53" s="23"/>
      <c r="E53" s="43"/>
      <c r="F53" s="23"/>
      <c r="G53" s="43"/>
      <c r="H53" s="23"/>
      <c r="I53" s="43"/>
      <c r="J53" s="23"/>
      <c r="K53" s="43"/>
      <c r="L53" s="23"/>
      <c r="M53" s="43"/>
      <c r="N53" s="11"/>
      <c r="O53" s="11"/>
      <c r="P53" s="11"/>
      <c r="Q53" s="11"/>
    </row>
    <row r="54" spans="1:20" ht="6.75" customHeight="1">
      <c r="B54" s="17"/>
      <c r="C54" s="17"/>
      <c r="D54" s="23"/>
      <c r="E54" s="11"/>
      <c r="F54" s="23"/>
      <c r="G54" s="11"/>
      <c r="H54" s="23"/>
      <c r="I54" s="11"/>
      <c r="J54" s="23"/>
      <c r="K54" s="11"/>
      <c r="L54" s="23"/>
      <c r="M54" s="11"/>
      <c r="N54" s="11"/>
      <c r="O54" s="11"/>
      <c r="P54" s="11"/>
      <c r="Q54" s="11"/>
    </row>
    <row r="55" spans="1:20" ht="15">
      <c r="B55" s="51" t="s">
        <v>41</v>
      </c>
      <c r="C55" s="52"/>
      <c r="D55" s="49">
        <f>D49-D50-D51-D52</f>
        <v>17115634.581750002</v>
      </c>
      <c r="E55" s="50">
        <f>D55/D28</f>
        <v>0.38609003537888276</v>
      </c>
      <c r="F55" s="49">
        <f>F49-F50-F51-F52</f>
        <v>19036562.023874998</v>
      </c>
      <c r="G55" s="50">
        <f>F55/F28</f>
        <v>0.3934099541946986</v>
      </c>
      <c r="H55" s="49">
        <f>H49-H50-H51-H52</f>
        <v>20600425.873649999</v>
      </c>
      <c r="I55" s="50">
        <f>H55/H28</f>
        <v>0.39415251763925202</v>
      </c>
      <c r="J55" s="49">
        <f>J49-J50-J51-J52</f>
        <v>20479471.686799999</v>
      </c>
      <c r="K55" s="50">
        <f>J55/J28</f>
        <v>0.38231844495876227</v>
      </c>
      <c r="L55" s="49">
        <f>L49-L50-L51-L52</f>
        <v>20838445.93355</v>
      </c>
      <c r="M55" s="50">
        <f>L55/L28</f>
        <v>0.38165122054807371</v>
      </c>
      <c r="N55" s="82">
        <f>D55+F55+H55+J55+L55</f>
        <v>98070540.099625006</v>
      </c>
      <c r="O55" s="82"/>
      <c r="P55" s="70">
        <f>N55/N28</f>
        <v>0.38739831659836732</v>
      </c>
      <c r="Q55" s="50"/>
    </row>
    <row r="56" spans="1:20" ht="15">
      <c r="B56" s="34" t="s">
        <v>42</v>
      </c>
      <c r="C56" s="41"/>
      <c r="D56" s="32">
        <f>D28/D13</f>
        <v>404.84641095890413</v>
      </c>
      <c r="E56" s="33"/>
      <c r="F56" s="32">
        <f>F28/F13</f>
        <v>441.9051415525114</v>
      </c>
      <c r="G56" s="33"/>
      <c r="H56" s="32">
        <f>H28/H13</f>
        <v>477.30696803652967</v>
      </c>
      <c r="I56" s="33"/>
      <c r="J56" s="32">
        <f>J28/J13</f>
        <v>487.85544626593804</v>
      </c>
      <c r="K56" s="33"/>
      <c r="L56" s="32">
        <f>L28/L13</f>
        <v>498.63705936073058</v>
      </c>
      <c r="M56" s="33"/>
      <c r="N56" s="33"/>
      <c r="O56" s="61">
        <f>AVERAGE(D56:L56)</f>
        <v>462.11020523492277</v>
      </c>
      <c r="P56" s="33"/>
      <c r="Q56" s="33"/>
    </row>
    <row r="57" spans="1:20" ht="15">
      <c r="B57" s="34" t="s">
        <v>43</v>
      </c>
      <c r="C57" s="41"/>
      <c r="D57" s="32">
        <f>D47/D13</f>
        <v>178.95895890410958</v>
      </c>
      <c r="E57" s="33"/>
      <c r="F57" s="32">
        <f>F47/F13</f>
        <v>203.51403652968037</v>
      </c>
      <c r="G57" s="33"/>
      <c r="H57" s="32">
        <f>H47/H13</f>
        <v>226.46906849315067</v>
      </c>
      <c r="I57" s="33"/>
      <c r="J57" s="32">
        <f>J47/J13</f>
        <v>231.7794626593807</v>
      </c>
      <c r="K57" s="33"/>
      <c r="L57" s="32">
        <f>L47/L13</f>
        <v>236.58961643835616</v>
      </c>
      <c r="M57" s="33"/>
      <c r="N57" s="33"/>
      <c r="O57" s="61">
        <f t="shared" ref="O57:O59" si="8">AVERAGE(D57:L57)</f>
        <v>215.46222860493549</v>
      </c>
      <c r="P57" s="33"/>
      <c r="Q57" s="33"/>
    </row>
    <row r="58" spans="1:20" ht="15">
      <c r="B58" s="34" t="s">
        <v>44</v>
      </c>
      <c r="C58" s="41"/>
      <c r="D58" s="32">
        <f>D67/D13</f>
        <v>17.233466650684935</v>
      </c>
      <c r="E58" s="33"/>
      <c r="F58" s="32">
        <f>F67/F13</f>
        <v>19.38312982762557</v>
      </c>
      <c r="G58" s="33"/>
      <c r="H58" s="32">
        <f>H67/H13</f>
        <v>22.511266998630138</v>
      </c>
      <c r="I58" s="33"/>
      <c r="J58" s="32">
        <f>J67/J13</f>
        <v>24.164409774134796</v>
      </c>
      <c r="K58" s="33"/>
      <c r="L58" s="32">
        <f>L67/L13</f>
        <v>24.676591291780827</v>
      </c>
      <c r="M58" s="33"/>
      <c r="N58" s="33"/>
      <c r="O58" s="61">
        <f t="shared" si="8"/>
        <v>21.593772908571253</v>
      </c>
      <c r="P58" s="33"/>
      <c r="Q58" s="33"/>
    </row>
    <row r="59" spans="1:20" ht="15">
      <c r="B59" s="34" t="s">
        <v>45</v>
      </c>
      <c r="C59" s="41"/>
      <c r="D59" s="32">
        <f>D77/D13</f>
        <v>11.157908741552513</v>
      </c>
      <c r="E59" s="33"/>
      <c r="F59" s="32">
        <f>F77/F13</f>
        <v>12.036747437442923</v>
      </c>
      <c r="G59" s="33"/>
      <c r="H59" s="32">
        <f>H77/H13</f>
        <v>12.864418253881279</v>
      </c>
      <c r="I59" s="33"/>
      <c r="J59" s="32">
        <f>J77/J13</f>
        <v>13.102005329690348</v>
      </c>
      <c r="K59" s="33"/>
      <c r="L59" s="32">
        <f>L77/L13</f>
        <v>13.355237245662101</v>
      </c>
      <c r="M59" s="33"/>
      <c r="N59" s="33"/>
      <c r="O59" s="61">
        <f t="shared" si="8"/>
        <v>12.503263401645833</v>
      </c>
      <c r="P59" s="33"/>
      <c r="Q59" s="33"/>
    </row>
    <row r="60" spans="1:20" ht="12.4" customHeight="1">
      <c r="H60" s="23"/>
    </row>
    <row r="61" spans="1:20">
      <c r="H61" s="79"/>
    </row>
    <row r="62" spans="1:20">
      <c r="C62" s="76" t="s">
        <v>46</v>
      </c>
      <c r="H62" s="78"/>
      <c r="I62" s="78"/>
      <c r="O62" s="75">
        <f>N55/N13</f>
        <v>179.02617761888465</v>
      </c>
    </row>
    <row r="64" spans="1:20">
      <c r="E64" s="73"/>
      <c r="F64" s="74"/>
      <c r="G64" s="73"/>
      <c r="H64" s="74"/>
      <c r="I64" s="73"/>
      <c r="J64" s="74"/>
      <c r="K64" s="73"/>
      <c r="L64" s="74"/>
      <c r="M64" s="73"/>
      <c r="N64" s="73"/>
      <c r="O64" s="73"/>
      <c r="P64" s="73"/>
      <c r="Q64" s="73"/>
    </row>
    <row r="67" spans="1:15">
      <c r="D67" s="23">
        <f>D48+D50</f>
        <v>1887064.5982500003</v>
      </c>
      <c r="E67" s="23"/>
      <c r="F67" s="23">
        <f t="shared" ref="F67:L67" si="9">F48+F50</f>
        <v>2122452.7161249998</v>
      </c>
      <c r="G67" s="23"/>
      <c r="H67" s="23">
        <f t="shared" si="9"/>
        <v>2464983.7363499999</v>
      </c>
      <c r="I67" s="23"/>
      <c r="J67" s="23">
        <f t="shared" si="9"/>
        <v>2653252.1932000006</v>
      </c>
      <c r="K67" s="23"/>
      <c r="L67" s="23">
        <f t="shared" si="9"/>
        <v>2702086.7464500004</v>
      </c>
      <c r="O67" s="69">
        <f>SUM(D67:L67)</f>
        <v>11829839.990375001</v>
      </c>
    </row>
    <row r="68" spans="1:15">
      <c r="O68" s="42"/>
    </row>
    <row r="69" spans="1:15" s="42" customFormat="1">
      <c r="A69" s="53"/>
      <c r="B69" s="42" t="s">
        <v>55</v>
      </c>
      <c r="D69" s="42">
        <f>D22*1%</f>
        <v>368040.22000000003</v>
      </c>
      <c r="F69" s="42">
        <f>F22*1%</f>
        <v>402907.19</v>
      </c>
      <c r="H69" s="42">
        <f>H22*1%</f>
        <v>435744.13</v>
      </c>
      <c r="J69" s="42">
        <f>J22*1%</f>
        <v>446594.27</v>
      </c>
      <c r="L69" s="42">
        <f>L22*1%</f>
        <v>455216.84</v>
      </c>
      <c r="O69" s="42">
        <f>SUM(D69:L69)</f>
        <v>2108502.65</v>
      </c>
    </row>
    <row r="70" spans="1:15" s="42" customFormat="1">
      <c r="A70" s="53"/>
      <c r="B70" s="42" t="s">
        <v>56</v>
      </c>
      <c r="D70" s="72">
        <f>D22*1%</f>
        <v>368040.22000000003</v>
      </c>
      <c r="E70" s="72"/>
      <c r="F70" s="72">
        <f>F22*1%</f>
        <v>402907.19</v>
      </c>
      <c r="G70" s="72"/>
      <c r="H70" s="72">
        <f>H22*1%</f>
        <v>435744.13</v>
      </c>
      <c r="I70" s="72"/>
      <c r="J70" s="72">
        <f>J22*1%</f>
        <v>446594.27</v>
      </c>
      <c r="K70" s="72"/>
      <c r="L70" s="72">
        <f>L22*1%</f>
        <v>455216.84</v>
      </c>
      <c r="O70" s="42">
        <f t="shared" ref="O70:O73" si="10">SUM(D70:L70)</f>
        <v>2108502.65</v>
      </c>
    </row>
    <row r="71" spans="1:15" s="42" customFormat="1">
      <c r="A71" s="53"/>
      <c r="B71" s="42" t="s">
        <v>49</v>
      </c>
      <c r="D71" s="42">
        <v>206000</v>
      </c>
      <c r="F71" s="42">
        <v>206000</v>
      </c>
      <c r="H71" s="42">
        <v>206000</v>
      </c>
      <c r="J71" s="42">
        <v>206000</v>
      </c>
      <c r="L71" s="42">
        <v>206000</v>
      </c>
      <c r="O71" s="42">
        <f t="shared" si="10"/>
        <v>1030000</v>
      </c>
    </row>
    <row r="72" spans="1:15" s="42" customFormat="1">
      <c r="A72" s="53"/>
      <c r="B72" s="42" t="s">
        <v>50</v>
      </c>
      <c r="O72" s="42">
        <f t="shared" si="10"/>
        <v>0</v>
      </c>
    </row>
    <row r="73" spans="1:15" s="42" customFormat="1">
      <c r="A73" s="53"/>
      <c r="B73" s="42" t="s">
        <v>51</v>
      </c>
      <c r="D73" s="42">
        <f>D22*0.76%</f>
        <v>279710.56719999999</v>
      </c>
      <c r="F73" s="42">
        <f>F22*0.76%</f>
        <v>306209.4644</v>
      </c>
      <c r="H73" s="42">
        <f>H22*0.76%</f>
        <v>331165.53879999998</v>
      </c>
      <c r="J73" s="42">
        <f>J22*0.76%</f>
        <v>339411.64520000003</v>
      </c>
      <c r="L73" s="42">
        <f>L22*0.76%</f>
        <v>345964.79839999997</v>
      </c>
      <c r="O73" s="42">
        <f t="shared" si="10"/>
        <v>1602462.014</v>
      </c>
    </row>
    <row r="74" spans="1:15" s="42" customFormat="1">
      <c r="A74" s="53"/>
      <c r="B74" s="42" t="s">
        <v>52</v>
      </c>
      <c r="O74" s="42">
        <f>SUM(D74:L74)</f>
        <v>0</v>
      </c>
    </row>
    <row r="75" spans="1:15" s="42" customFormat="1">
      <c r="A75" s="53"/>
    </row>
    <row r="76" spans="1:15" s="42" customFormat="1">
      <c r="A76" s="53"/>
    </row>
    <row r="77" spans="1:15" s="54" customFormat="1">
      <c r="A77" s="55"/>
      <c r="B77" s="54" t="s">
        <v>53</v>
      </c>
      <c r="D77" s="54">
        <f>SUM(D69:D74)</f>
        <v>1221791.0072000001</v>
      </c>
      <c r="F77" s="54">
        <f t="shared" ref="F77:L77" si="11">SUM(F69:F74)</f>
        <v>1318023.8444000001</v>
      </c>
      <c r="H77" s="54">
        <f t="shared" si="11"/>
        <v>1408653.7988</v>
      </c>
      <c r="J77" s="54">
        <f t="shared" si="11"/>
        <v>1438600.1852000002</v>
      </c>
      <c r="L77" s="54">
        <f t="shared" si="11"/>
        <v>1462398.4784000001</v>
      </c>
      <c r="O77" s="69">
        <f>SUM(O69:O76)</f>
        <v>6849467.3139999993</v>
      </c>
    </row>
    <row r="80" spans="1:15">
      <c r="D80" s="23"/>
      <c r="F80" s="2">
        <f>+F51/D51-1</f>
        <v>5.3333333333333233E-2</v>
      </c>
    </row>
    <row r="84" spans="17:17">
      <c r="Q84" s="71"/>
    </row>
    <row r="99" spans="3:3" ht="15">
      <c r="C99" s="24" t="s">
        <v>54</v>
      </c>
    </row>
  </sheetData>
  <mergeCells count="18">
    <mergeCell ref="N16:O16"/>
    <mergeCell ref="N8:O8"/>
    <mergeCell ref="N12:O12"/>
    <mergeCell ref="N13:O13"/>
    <mergeCell ref="N14:O14"/>
    <mergeCell ref="N15:O15"/>
    <mergeCell ref="N55:O55"/>
    <mergeCell ref="N17:O17"/>
    <mergeCell ref="N18:O18"/>
    <mergeCell ref="N19:O19"/>
    <mergeCell ref="N20:O20"/>
    <mergeCell ref="N22:O22"/>
    <mergeCell ref="N23:O23"/>
    <mergeCell ref="N24:O24"/>
    <mergeCell ref="N25:O25"/>
    <mergeCell ref="N26:O26"/>
    <mergeCell ref="N27:O27"/>
    <mergeCell ref="N28:O28"/>
  </mergeCells>
  <pageMargins left="0.45" right="0.45" top="0.25" bottom="0.25" header="0.3" footer="0.3"/>
  <pageSetup paperSize="9" scale="73" orientation="landscape" r:id="rId1"/>
  <rowBreaks count="1" manualBreakCount="1">
    <brk id="55"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E5BCE-7F14-46F1-BB90-B928024F2D3D}">
  <sheetPr>
    <tabColor rgb="FFFFFF00"/>
    <pageSetUpPr fitToPage="1"/>
  </sheetPr>
  <dimension ref="A1:T99"/>
  <sheetViews>
    <sheetView showGridLines="0" zoomScaleNormal="100" workbookViewId="0">
      <pane xSplit="3" ySplit="11" topLeftCell="D12" activePane="bottomRight" state="frozen"/>
      <selection pane="topRight" activeCell="O62" sqref="O62"/>
      <selection pane="bottomLeft" activeCell="O62" sqref="O62"/>
      <selection pane="bottomRight" activeCell="I84" sqref="I84"/>
    </sheetView>
  </sheetViews>
  <sheetFormatPr defaultColWidth="6.7109375" defaultRowHeight="12.75"/>
  <cols>
    <col min="1" max="1" width="2" style="1" customWidth="1"/>
    <col min="2" max="2" width="2" style="2" customWidth="1"/>
    <col min="3" max="3" width="32.7109375" style="2" bestFit="1" customWidth="1"/>
    <col min="4" max="4" width="11.140625" style="2" bestFit="1" customWidth="1"/>
    <col min="5" max="5" width="7.7109375" style="2" customWidth="1"/>
    <col min="6" max="6" width="11.140625" style="2" bestFit="1" customWidth="1"/>
    <col min="7" max="7" width="7.7109375" style="2" customWidth="1"/>
    <col min="8" max="8" width="13.140625" style="2" bestFit="1" customWidth="1"/>
    <col min="9" max="9" width="7.7109375" style="2" customWidth="1"/>
    <col min="10" max="10" width="11.140625" style="2" bestFit="1" customWidth="1"/>
    <col min="11" max="11" width="7.7109375" style="2" customWidth="1"/>
    <col min="12" max="12" width="11.140625" style="2" bestFit="1" customWidth="1"/>
    <col min="13" max="13" width="7.28515625" style="2" bestFit="1" customWidth="1"/>
    <col min="14" max="14" width="7.7109375" style="2" customWidth="1"/>
    <col min="15" max="15" width="12" style="2" bestFit="1" customWidth="1"/>
    <col min="16" max="16" width="7.7109375" style="2" customWidth="1"/>
    <col min="17" max="17" width="10.42578125" style="2" bestFit="1" customWidth="1"/>
    <col min="18" max="19" width="6.7109375" style="2"/>
    <col min="20" max="20" width="9.140625" style="2" bestFit="1" customWidth="1"/>
    <col min="21" max="16384" width="6.7109375" style="2"/>
  </cols>
  <sheetData>
    <row r="1" spans="1:17" ht="18">
      <c r="A1" s="1">
        <v>1</v>
      </c>
      <c r="B1" s="39" t="s">
        <v>0</v>
      </c>
      <c r="C1" s="40"/>
      <c r="D1" s="40"/>
      <c r="E1" s="40"/>
      <c r="F1" s="40"/>
      <c r="G1" s="40"/>
      <c r="H1" s="40"/>
      <c r="I1" s="40"/>
      <c r="J1" s="40"/>
      <c r="K1" s="40"/>
      <c r="L1" s="40"/>
      <c r="M1" s="40"/>
      <c r="N1" s="40"/>
      <c r="O1" s="40"/>
      <c r="P1" s="40"/>
      <c r="Q1" s="40"/>
    </row>
    <row r="2" spans="1:17" ht="15.75">
      <c r="A2" s="1">
        <v>1</v>
      </c>
      <c r="B2" s="46"/>
      <c r="C2" s="46"/>
    </row>
    <row r="3" spans="1:17">
      <c r="A3" s="1">
        <v>1</v>
      </c>
    </row>
    <row r="4" spans="1:17" ht="20.25">
      <c r="A4" s="1">
        <v>1</v>
      </c>
      <c r="B4" s="3" t="s">
        <v>1</v>
      </c>
      <c r="D4" s="3"/>
      <c r="E4" s="3"/>
      <c r="F4" s="3"/>
      <c r="G4" s="3"/>
      <c r="H4" s="3"/>
      <c r="I4" s="3"/>
      <c r="J4" s="3"/>
      <c r="K4" s="3"/>
      <c r="L4" s="3"/>
      <c r="M4" s="3"/>
      <c r="N4" s="3"/>
      <c r="O4" s="3"/>
      <c r="P4" s="3"/>
      <c r="Q4" s="3"/>
    </row>
    <row r="5" spans="1:17" ht="14.65" hidden="1" customHeight="1">
      <c r="A5" s="1">
        <v>1</v>
      </c>
      <c r="B5" s="18"/>
      <c r="C5" s="18"/>
      <c r="E5" s="2">
        <v>0</v>
      </c>
      <c r="G5" s="2">
        <v>0</v>
      </c>
      <c r="I5" s="2">
        <v>0</v>
      </c>
      <c r="K5" s="2">
        <v>0</v>
      </c>
      <c r="M5" s="2">
        <v>0</v>
      </c>
    </row>
    <row r="6" spans="1:17">
      <c r="C6" s="4"/>
      <c r="D6" s="4"/>
      <c r="E6" s="4"/>
      <c r="F6" s="4"/>
      <c r="G6" s="4"/>
      <c r="H6" s="4"/>
      <c r="I6" s="4"/>
      <c r="J6" s="4"/>
      <c r="K6" s="4"/>
      <c r="L6" s="4"/>
      <c r="M6" s="4"/>
      <c r="N6" s="4"/>
      <c r="O6" s="4"/>
      <c r="P6" s="4"/>
      <c r="Q6" s="4"/>
    </row>
    <row r="7" spans="1:17" ht="4.5" customHeight="1">
      <c r="A7" s="1">
        <v>1</v>
      </c>
      <c r="B7"/>
      <c r="D7" s="2">
        <v>366</v>
      </c>
      <c r="F7" s="2">
        <v>365</v>
      </c>
      <c r="H7" s="2">
        <v>365</v>
      </c>
      <c r="J7" s="2">
        <v>365</v>
      </c>
      <c r="L7" s="2">
        <v>366</v>
      </c>
    </row>
    <row r="8" spans="1:17" ht="15.75">
      <c r="A8" s="1">
        <v>1</v>
      </c>
      <c r="B8" s="38" t="s">
        <v>2</v>
      </c>
      <c r="C8" s="37"/>
      <c r="D8" s="44">
        <v>1</v>
      </c>
      <c r="E8" s="45"/>
      <c r="F8" s="44">
        <v>2</v>
      </c>
      <c r="G8" s="45"/>
      <c r="H8" s="44">
        <v>3</v>
      </c>
      <c r="I8" s="45"/>
      <c r="J8" s="44">
        <v>4</v>
      </c>
      <c r="K8" s="45"/>
      <c r="L8" s="44">
        <v>5</v>
      </c>
      <c r="M8" s="45"/>
      <c r="N8" s="89" t="s">
        <v>3</v>
      </c>
      <c r="O8" s="90"/>
      <c r="P8" s="56"/>
      <c r="Q8" s="56"/>
    </row>
    <row r="9" spans="1:17">
      <c r="A9" s="1">
        <v>1</v>
      </c>
      <c r="B9" s="5" t="s">
        <v>4</v>
      </c>
      <c r="C9" s="6"/>
      <c r="D9" s="80">
        <v>2029</v>
      </c>
      <c r="E9" s="47"/>
      <c r="F9" s="80">
        <v>2030</v>
      </c>
      <c r="G9" s="47"/>
      <c r="H9" s="80">
        <v>2031</v>
      </c>
      <c r="I9" s="47"/>
      <c r="J9" s="80">
        <v>2032</v>
      </c>
      <c r="K9" s="47"/>
      <c r="L9" s="80">
        <v>2033</v>
      </c>
      <c r="M9" s="47"/>
      <c r="N9" s="57"/>
      <c r="O9" s="57"/>
      <c r="P9" s="57"/>
      <c r="Q9" s="57"/>
    </row>
    <row r="10" spans="1:17" ht="6" customHeight="1">
      <c r="A10" s="1">
        <v>1</v>
      </c>
      <c r="B10" s="7"/>
      <c r="C10"/>
      <c r="D10" s="8"/>
      <c r="E10" s="8"/>
      <c r="F10" s="8"/>
      <c r="G10" s="8"/>
      <c r="H10" s="8"/>
      <c r="I10" s="8"/>
      <c r="J10" s="8"/>
      <c r="K10" s="8"/>
      <c r="L10" s="8"/>
      <c r="M10" s="8"/>
      <c r="N10" s="8"/>
      <c r="O10" s="8"/>
      <c r="P10" s="8"/>
      <c r="Q10" s="8"/>
    </row>
    <row r="11" spans="1:17" ht="15">
      <c r="A11" s="1">
        <v>1</v>
      </c>
      <c r="B11" t="s">
        <v>5</v>
      </c>
      <c r="C11"/>
      <c r="D11" s="35"/>
      <c r="E11" s="9"/>
      <c r="F11" s="35"/>
      <c r="G11" s="9"/>
      <c r="H11" s="35"/>
      <c r="I11" s="9"/>
      <c r="J11" s="35"/>
      <c r="K11" s="9"/>
      <c r="L11" s="35"/>
      <c r="M11" s="9"/>
      <c r="N11" s="9"/>
      <c r="O11" s="9"/>
      <c r="P11" s="9"/>
      <c r="Q11" s="9"/>
    </row>
    <row r="12" spans="1:17" ht="15">
      <c r="A12" s="1">
        <v>1</v>
      </c>
      <c r="B12" t="s">
        <v>6</v>
      </c>
      <c r="C12"/>
      <c r="D12" s="9">
        <v>300</v>
      </c>
      <c r="E12" s="9"/>
      <c r="F12" s="9">
        <v>300</v>
      </c>
      <c r="G12" s="9"/>
      <c r="H12" s="9">
        <v>300</v>
      </c>
      <c r="I12" s="9"/>
      <c r="J12" s="9">
        <v>300</v>
      </c>
      <c r="K12" s="9"/>
      <c r="L12" s="9">
        <v>300</v>
      </c>
      <c r="M12" s="9"/>
      <c r="N12" s="91">
        <v>300</v>
      </c>
      <c r="O12" s="91"/>
      <c r="P12" s="9"/>
      <c r="Q12" s="9"/>
    </row>
    <row r="13" spans="1:17" ht="15">
      <c r="A13" s="1">
        <v>1</v>
      </c>
      <c r="B13" t="s">
        <v>7</v>
      </c>
      <c r="C13"/>
      <c r="D13" s="9">
        <v>109500</v>
      </c>
      <c r="E13" s="9"/>
      <c r="F13" s="9">
        <v>109500</v>
      </c>
      <c r="G13" s="9"/>
      <c r="H13" s="9">
        <v>109500</v>
      </c>
      <c r="I13" s="9"/>
      <c r="J13" s="9">
        <v>109800</v>
      </c>
      <c r="K13" s="9"/>
      <c r="L13" s="9">
        <v>109500</v>
      </c>
      <c r="M13" s="9"/>
      <c r="N13" s="91">
        <f>SUM(D13:L13)</f>
        <v>547800</v>
      </c>
      <c r="O13" s="91"/>
      <c r="P13" s="9"/>
      <c r="Q13" s="9"/>
    </row>
    <row r="14" spans="1:17" ht="15">
      <c r="A14" s="1">
        <v>1</v>
      </c>
      <c r="B14" t="s">
        <v>8</v>
      </c>
      <c r="C14"/>
      <c r="D14" s="9">
        <v>62415</v>
      </c>
      <c r="E14" s="9"/>
      <c r="F14" s="9">
        <v>65700</v>
      </c>
      <c r="G14" s="9"/>
      <c r="H14" s="9">
        <v>68985</v>
      </c>
      <c r="I14" s="9"/>
      <c r="J14" s="9">
        <v>69174</v>
      </c>
      <c r="K14" s="9"/>
      <c r="L14" s="9">
        <v>68985</v>
      </c>
      <c r="M14" s="9"/>
      <c r="N14" s="91">
        <f>SUM(D14:L14)</f>
        <v>335259</v>
      </c>
      <c r="O14" s="91"/>
      <c r="P14" s="9"/>
      <c r="Q14" s="9"/>
    </row>
    <row r="15" spans="1:17" ht="15">
      <c r="A15" s="1">
        <v>1</v>
      </c>
      <c r="B15" t="s">
        <v>9</v>
      </c>
      <c r="C15"/>
      <c r="D15" s="19">
        <f>D14/D13</f>
        <v>0.56999999999999995</v>
      </c>
      <c r="E15" s="19"/>
      <c r="F15" s="19">
        <f t="shared" ref="F15:L15" si="0">F14/F13</f>
        <v>0.6</v>
      </c>
      <c r="G15" s="19"/>
      <c r="H15" s="19">
        <f t="shared" si="0"/>
        <v>0.63</v>
      </c>
      <c r="I15" s="19"/>
      <c r="J15" s="19">
        <f t="shared" si="0"/>
        <v>0.63</v>
      </c>
      <c r="K15" s="19"/>
      <c r="L15" s="19">
        <f t="shared" si="0"/>
        <v>0.63</v>
      </c>
      <c r="M15" s="10"/>
      <c r="N15" s="92">
        <f>N14/N13</f>
        <v>0.61200985761226723</v>
      </c>
      <c r="O15" s="92"/>
      <c r="P15" s="10"/>
      <c r="Q15" s="10"/>
    </row>
    <row r="16" spans="1:17" ht="15">
      <c r="A16" s="1">
        <v>1</v>
      </c>
      <c r="B16" t="s">
        <v>10</v>
      </c>
      <c r="C16"/>
      <c r="D16" s="35">
        <f>D22/D14</f>
        <v>568.02717295521904</v>
      </c>
      <c r="E16" s="35"/>
      <c r="F16" s="35">
        <f>F22/F14</f>
        <v>590.74826484018263</v>
      </c>
      <c r="G16" s="35"/>
      <c r="H16" s="35">
        <f>H22/H14</f>
        <v>608.47071102413565</v>
      </c>
      <c r="I16" s="35"/>
      <c r="J16" s="35">
        <f>J22/J14</f>
        <v>621.91790268019781</v>
      </c>
      <c r="K16" s="35"/>
      <c r="L16" s="35">
        <f>L22/L14</f>
        <v>635.66228890338482</v>
      </c>
      <c r="M16" s="35"/>
      <c r="N16" s="88">
        <f>(N22)/N14</f>
        <v>605.83799689195519</v>
      </c>
      <c r="O16" s="88"/>
      <c r="P16" s="12"/>
      <c r="Q16" s="12"/>
    </row>
    <row r="17" spans="1:17" ht="15">
      <c r="A17" s="1">
        <v>1</v>
      </c>
      <c r="B17" s="13"/>
      <c r="C17" s="13" t="s">
        <v>11</v>
      </c>
      <c r="D17" s="14"/>
      <c r="E17" s="14"/>
      <c r="F17" s="14">
        <f>F16/D16-1</f>
        <v>4.0000008743868332E-2</v>
      </c>
      <c r="G17" s="14"/>
      <c r="H17" s="14">
        <f>H16/F16-1</f>
        <v>2.999999701860756E-2</v>
      </c>
      <c r="I17" s="14"/>
      <c r="J17" s="14">
        <f>J16/H16-1</f>
        <v>2.2099981827274462E-2</v>
      </c>
      <c r="K17" s="14"/>
      <c r="L17" s="14">
        <f>L16/J16-1</f>
        <v>2.2100000922878449E-2</v>
      </c>
      <c r="M17" s="14"/>
      <c r="N17" s="83"/>
      <c r="O17" s="83"/>
      <c r="P17" s="14"/>
      <c r="Q17" s="14"/>
    </row>
    <row r="18" spans="1:17" ht="15">
      <c r="A18" s="1">
        <v>1</v>
      </c>
      <c r="B18" t="s">
        <v>12</v>
      </c>
      <c r="C18"/>
      <c r="D18" s="77">
        <f>D22/D13</f>
        <v>323.77548858447489</v>
      </c>
      <c r="E18" s="77"/>
      <c r="F18" s="77">
        <f>F22/F13</f>
        <v>354.44895890410959</v>
      </c>
      <c r="G18" s="77"/>
      <c r="H18" s="77">
        <f>H22/H13</f>
        <v>383.3365479452055</v>
      </c>
      <c r="I18" s="77"/>
      <c r="J18" s="77">
        <f>J22/J13</f>
        <v>391.80827868852458</v>
      </c>
      <c r="K18" s="77"/>
      <c r="L18" s="77">
        <f>L22/L13</f>
        <v>400.46724200913241</v>
      </c>
      <c r="M18" s="77"/>
      <c r="N18" s="84">
        <f>(N22)/N13</f>
        <v>370.77882621394667</v>
      </c>
      <c r="O18" s="84"/>
      <c r="P18" s="9"/>
      <c r="Q18" s="9"/>
    </row>
    <row r="19" spans="1:17" ht="15">
      <c r="A19" s="1">
        <v>1</v>
      </c>
      <c r="B19" s="81"/>
      <c r="C19" s="81" t="s">
        <v>11</v>
      </c>
      <c r="D19" s="14"/>
      <c r="E19" s="14"/>
      <c r="F19" s="14">
        <f>F18/D18-1</f>
        <v>9.4736851309334957E-2</v>
      </c>
      <c r="G19" s="14"/>
      <c r="H19" s="14">
        <f>H18/F18-1</f>
        <v>8.1499996869538016E-2</v>
      </c>
      <c r="I19" s="14"/>
      <c r="J19" s="14">
        <f>J18/H18-1</f>
        <v>2.209998182727424E-2</v>
      </c>
      <c r="K19" s="14"/>
      <c r="L19" s="14">
        <f>L18/J18-1</f>
        <v>2.2100000922878449E-2</v>
      </c>
      <c r="M19" s="14"/>
      <c r="N19" s="83"/>
      <c r="O19" s="83"/>
      <c r="P19" s="14"/>
      <c r="Q19" s="14"/>
    </row>
    <row r="20" spans="1:17" ht="15">
      <c r="A20" s="1">
        <v>1</v>
      </c>
      <c r="B20" s="15"/>
      <c r="C20" s="15"/>
      <c r="D20" s="16" t="s">
        <v>13</v>
      </c>
      <c r="E20" s="16" t="s">
        <v>14</v>
      </c>
      <c r="F20" s="16" t="s">
        <v>13</v>
      </c>
      <c r="G20" s="16" t="s">
        <v>14</v>
      </c>
      <c r="H20" s="16" t="s">
        <v>13</v>
      </c>
      <c r="I20" s="16" t="s">
        <v>14</v>
      </c>
      <c r="J20" s="16" t="s">
        <v>13</v>
      </c>
      <c r="K20" s="16" t="s">
        <v>14</v>
      </c>
      <c r="L20" s="16" t="s">
        <v>13</v>
      </c>
      <c r="M20" s="16" t="s">
        <v>14</v>
      </c>
      <c r="N20" s="85"/>
      <c r="O20" s="85"/>
      <c r="P20" s="16"/>
      <c r="Q20" s="16"/>
    </row>
    <row r="21" spans="1:17">
      <c r="A21" s="1">
        <v>1</v>
      </c>
      <c r="B21" s="17" t="s">
        <v>15</v>
      </c>
      <c r="C21" s="17"/>
      <c r="D21" s="18"/>
      <c r="E21" s="18"/>
      <c r="F21" s="18"/>
      <c r="G21" s="18"/>
      <c r="H21" s="18"/>
      <c r="I21" s="18"/>
      <c r="J21" s="18"/>
      <c r="K21" s="18"/>
      <c r="L21" s="18"/>
      <c r="M21" s="18"/>
      <c r="N21" s="18"/>
      <c r="O21" s="18"/>
      <c r="P21" s="18"/>
      <c r="Q21" s="18"/>
    </row>
    <row r="22" spans="1:17" ht="15">
      <c r="A22" s="1">
        <v>1</v>
      </c>
      <c r="B22"/>
      <c r="C22" s="2" t="s">
        <v>16</v>
      </c>
      <c r="D22" s="9">
        <v>35453416</v>
      </c>
      <c r="E22" s="19">
        <f>D22/D28</f>
        <v>0.8248802538180714</v>
      </c>
      <c r="F22" s="9">
        <v>38812161</v>
      </c>
      <c r="G22" s="19">
        <f>F22/F28</f>
        <v>0.8273740246094361</v>
      </c>
      <c r="H22" s="9">
        <v>41975352</v>
      </c>
      <c r="I22" s="19">
        <f>H22/H28</f>
        <v>0.82847094539752175</v>
      </c>
      <c r="J22" s="9">
        <v>43020549</v>
      </c>
      <c r="K22" s="19">
        <f>J22/J28</f>
        <v>0.82847093985574161</v>
      </c>
      <c r="L22" s="9">
        <v>43851163</v>
      </c>
      <c r="M22" s="19">
        <f>L22/L28</f>
        <v>0.82847093618719292</v>
      </c>
      <c r="N22" s="86">
        <f>D22+F22+H22+J22+L22</f>
        <v>203112641</v>
      </c>
      <c r="O22" s="86"/>
      <c r="P22" s="19"/>
      <c r="Q22" s="19"/>
    </row>
    <row r="23" spans="1:17" ht="15">
      <c r="A23" s="1" t="e">
        <v>#REF!</v>
      </c>
      <c r="B23"/>
      <c r="C23" s="2" t="s">
        <v>17</v>
      </c>
      <c r="D23" s="9">
        <v>6924407</v>
      </c>
      <c r="E23" s="19">
        <f>D23/D28</f>
        <v>0.16110736984271504</v>
      </c>
      <c r="F23" s="9">
        <v>7449933</v>
      </c>
      <c r="G23" s="19">
        <f>F23/F28</f>
        <v>0.15881313718348869</v>
      </c>
      <c r="H23" s="9">
        <v>7995305</v>
      </c>
      <c r="I23" s="19">
        <f>H23/H28</f>
        <v>0.15780398677994489</v>
      </c>
      <c r="J23" s="9">
        <v>8194390</v>
      </c>
      <c r="K23" s="19">
        <f>J23/J28</f>
        <v>0.15780398304178989</v>
      </c>
      <c r="L23" s="9">
        <v>8352603</v>
      </c>
      <c r="M23" s="19">
        <f>L23/L28</f>
        <v>0.15780399774140441</v>
      </c>
      <c r="N23" s="86">
        <f>D23+F23+H23+J23+L23</f>
        <v>38916638</v>
      </c>
      <c r="O23" s="86"/>
      <c r="P23" s="19"/>
      <c r="Q23" s="19"/>
    </row>
    <row r="24" spans="1:17" ht="15">
      <c r="A24" s="1" t="e">
        <v>#REF!</v>
      </c>
      <c r="B24"/>
      <c r="C24" s="2" t="s">
        <v>18</v>
      </c>
      <c r="D24" s="9">
        <v>602253</v>
      </c>
      <c r="E24" s="19">
        <f>D24/D28</f>
        <v>1.4012376339213546E-2</v>
      </c>
      <c r="F24" s="9">
        <v>647961</v>
      </c>
      <c r="G24" s="19">
        <f>F24/F28</f>
        <v>1.3812838207075221E-2</v>
      </c>
      <c r="H24" s="9">
        <v>695395</v>
      </c>
      <c r="I24" s="19">
        <f>H24/H28</f>
        <v>1.3725067822533321E-2</v>
      </c>
      <c r="J24" s="9">
        <v>712711</v>
      </c>
      <c r="K24" s="19">
        <f>J24/J28</f>
        <v>1.3725077102468531E-2</v>
      </c>
      <c r="L24" s="9">
        <v>726471</v>
      </c>
      <c r="M24" s="19">
        <f>L24/L28</f>
        <v>1.3725066071402628E-2</v>
      </c>
      <c r="N24" s="86">
        <f t="shared" ref="N24:N27" si="1">D24+F24+H24+J24+L24</f>
        <v>3384791</v>
      </c>
      <c r="O24" s="86"/>
      <c r="P24" s="19"/>
      <c r="Q24" s="19"/>
    </row>
    <row r="25" spans="1:17" ht="14.65" hidden="1" customHeight="1">
      <c r="A25" s="1" t="e">
        <v>#REF!</v>
      </c>
      <c r="B25"/>
      <c r="D25" s="9"/>
      <c r="E25" s="19">
        <v>0</v>
      </c>
      <c r="F25" s="9"/>
      <c r="G25" s="19">
        <v>0</v>
      </c>
      <c r="H25" s="9"/>
      <c r="I25" s="19">
        <v>0</v>
      </c>
      <c r="J25" s="9"/>
      <c r="K25" s="19">
        <v>0</v>
      </c>
      <c r="L25" s="9"/>
      <c r="M25" s="19">
        <v>0</v>
      </c>
      <c r="N25" s="86">
        <f t="shared" si="1"/>
        <v>0</v>
      </c>
      <c r="O25" s="86"/>
      <c r="P25" s="19"/>
      <c r="Q25" s="19"/>
    </row>
    <row r="26" spans="1:17" ht="14.65" hidden="1" customHeight="1">
      <c r="A26" s="1" t="e">
        <v>#REF!</v>
      </c>
      <c r="B26"/>
      <c r="D26" s="9"/>
      <c r="E26" s="19">
        <v>0</v>
      </c>
      <c r="F26" s="9"/>
      <c r="G26" s="19">
        <v>0</v>
      </c>
      <c r="H26" s="9"/>
      <c r="I26" s="19">
        <v>0</v>
      </c>
      <c r="J26" s="9"/>
      <c r="K26" s="19">
        <v>0</v>
      </c>
      <c r="L26" s="9"/>
      <c r="M26" s="19">
        <v>0</v>
      </c>
      <c r="N26" s="86">
        <f t="shared" si="1"/>
        <v>0</v>
      </c>
      <c r="O26" s="86"/>
      <c r="P26" s="19"/>
      <c r="Q26" s="19"/>
    </row>
    <row r="27" spans="1:17" ht="15">
      <c r="B27"/>
      <c r="C27" s="2" t="s">
        <v>19</v>
      </c>
      <c r="D27" s="9">
        <v>0</v>
      </c>
      <c r="E27" s="19">
        <f>D27/D28</f>
        <v>0</v>
      </c>
      <c r="F27" s="9">
        <v>0</v>
      </c>
      <c r="G27" s="19">
        <f>F27/F28</f>
        <v>0</v>
      </c>
      <c r="H27" s="9">
        <v>0</v>
      </c>
      <c r="I27" s="19">
        <f>H27/H28</f>
        <v>0</v>
      </c>
      <c r="J27" s="9">
        <v>0</v>
      </c>
      <c r="K27" s="19">
        <f>J27/J28</f>
        <v>0</v>
      </c>
      <c r="L27" s="9">
        <v>0</v>
      </c>
      <c r="M27" s="19">
        <f>L27/L28</f>
        <v>0</v>
      </c>
      <c r="N27" s="86">
        <f t="shared" si="1"/>
        <v>0</v>
      </c>
      <c r="O27" s="86"/>
      <c r="P27" s="19"/>
      <c r="Q27" s="19"/>
    </row>
    <row r="28" spans="1:17" ht="15">
      <c r="A28" s="1">
        <v>1</v>
      </c>
      <c r="B28" s="15"/>
      <c r="C28" s="30" t="s">
        <v>20</v>
      </c>
      <c r="D28" s="28">
        <f>SUM(D22:D27)</f>
        <v>42980076</v>
      </c>
      <c r="E28" s="29">
        <v>1</v>
      </c>
      <c r="F28" s="28">
        <f>SUM(F22:F27)</f>
        <v>46910055</v>
      </c>
      <c r="G28" s="29">
        <v>1</v>
      </c>
      <c r="H28" s="28">
        <f>SUM(H22:H27)</f>
        <v>50666052</v>
      </c>
      <c r="I28" s="29">
        <v>1</v>
      </c>
      <c r="J28" s="28">
        <f>SUM(J22:J27)</f>
        <v>51927650</v>
      </c>
      <c r="K28" s="29">
        <v>0.99999999999999989</v>
      </c>
      <c r="L28" s="28">
        <f>SUM(L22:L27)</f>
        <v>52930237</v>
      </c>
      <c r="M28" s="29">
        <v>1</v>
      </c>
      <c r="N28" s="87">
        <f>SUM(N22:O27)</f>
        <v>245414070</v>
      </c>
      <c r="O28" s="87"/>
      <c r="P28" s="29"/>
      <c r="Q28" s="29"/>
    </row>
    <row r="29" spans="1:17" ht="15">
      <c r="A29" s="1">
        <v>1</v>
      </c>
      <c r="B29" s="17" t="s">
        <v>21</v>
      </c>
      <c r="C29" s="17"/>
      <c r="D29" s="23"/>
      <c r="E29" s="11"/>
      <c r="F29" s="23"/>
      <c r="G29" s="11"/>
      <c r="H29" s="23"/>
      <c r="I29" s="11"/>
      <c r="J29" s="23"/>
      <c r="K29" s="11"/>
      <c r="L29" s="23"/>
      <c r="M29" s="11"/>
      <c r="N29" s="11"/>
      <c r="O29" s="11"/>
      <c r="P29" s="11"/>
      <c r="Q29" s="11"/>
    </row>
    <row r="30" spans="1:17" ht="15">
      <c r="A30" s="1" t="e">
        <v>#REF!</v>
      </c>
      <c r="B30"/>
      <c r="C30" s="2" t="s">
        <v>16</v>
      </c>
      <c r="D30" s="9">
        <v>8085682</v>
      </c>
      <c r="E30" s="11">
        <f>D30/D22</f>
        <v>0.22806496276691646</v>
      </c>
      <c r="F30" s="9">
        <v>8516280</v>
      </c>
      <c r="G30" s="11">
        <f>F30/F22</f>
        <v>0.21942297930795454</v>
      </c>
      <c r="H30" s="9">
        <v>8958694</v>
      </c>
      <c r="I30" s="11">
        <f>H30/H22</f>
        <v>0.21342748954195787</v>
      </c>
      <c r="J30" s="9">
        <v>9171449</v>
      </c>
      <c r="K30" s="11">
        <f>J30/J22</f>
        <v>0.21318763272872226</v>
      </c>
      <c r="L30" s="9">
        <v>9359043</v>
      </c>
      <c r="M30" s="11">
        <f>L30/L22</f>
        <v>0.2134274751162244</v>
      </c>
      <c r="N30" s="62"/>
      <c r="O30" s="63">
        <f>D30+F30+H30+J30+L30</f>
        <v>44091148</v>
      </c>
      <c r="P30" s="58"/>
      <c r="Q30" s="11"/>
    </row>
    <row r="31" spans="1:17" ht="15">
      <c r="A31" s="1" t="e">
        <v>#REF!</v>
      </c>
      <c r="B31"/>
      <c r="C31" s="2" t="s">
        <v>17</v>
      </c>
      <c r="D31" s="9">
        <v>3957845</v>
      </c>
      <c r="E31" s="11">
        <f>D31/D23</f>
        <v>0.57157890921200905</v>
      </c>
      <c r="F31" s="9">
        <v>4173825</v>
      </c>
      <c r="G31" s="11">
        <f>F31/F23</f>
        <v>0.56025000493293031</v>
      </c>
      <c r="H31" s="9">
        <v>4397418</v>
      </c>
      <c r="I31" s="11">
        <f>H31/H23</f>
        <v>0.55000003126835062</v>
      </c>
      <c r="J31" s="9">
        <v>4502325</v>
      </c>
      <c r="K31" s="11">
        <f>J31/J23</f>
        <v>0.54943992170253064</v>
      </c>
      <c r="L31" s="9">
        <v>4593931</v>
      </c>
      <c r="M31" s="11">
        <f>L31/L23</f>
        <v>0.54999992217994798</v>
      </c>
      <c r="N31" s="62"/>
      <c r="O31" s="63">
        <f t="shared" ref="O31:O33" si="2">D31+F31+H31+J31+L31</f>
        <v>21625344</v>
      </c>
      <c r="P31" s="11"/>
      <c r="Q31" s="11"/>
    </row>
    <row r="32" spans="1:17" ht="14.65" hidden="1" customHeight="1">
      <c r="A32" s="1" t="e">
        <v>#REF!</v>
      </c>
      <c r="B32"/>
      <c r="C32" s="2" t="s">
        <v>22</v>
      </c>
      <c r="D32" s="9">
        <v>0</v>
      </c>
      <c r="E32" s="11">
        <v>0</v>
      </c>
      <c r="F32" s="9">
        <v>0</v>
      </c>
      <c r="G32" s="11">
        <v>0</v>
      </c>
      <c r="H32" s="9">
        <v>0</v>
      </c>
      <c r="I32" s="11">
        <v>0</v>
      </c>
      <c r="J32" s="9">
        <v>0</v>
      </c>
      <c r="K32" s="11">
        <v>0</v>
      </c>
      <c r="L32" s="9">
        <v>0</v>
      </c>
      <c r="M32" s="11">
        <v>0</v>
      </c>
      <c r="N32" s="62"/>
      <c r="O32" s="63">
        <f t="shared" si="2"/>
        <v>0</v>
      </c>
      <c r="P32" s="11"/>
      <c r="Q32" s="11"/>
    </row>
    <row r="33" spans="1:17" ht="15">
      <c r="A33" s="1" t="e">
        <v>#REF!</v>
      </c>
      <c r="B33"/>
      <c r="C33" s="2" t="s">
        <v>18</v>
      </c>
      <c r="D33" s="9">
        <v>126790</v>
      </c>
      <c r="E33" s="11">
        <f>D33/D24</f>
        <v>0.2105261410071847</v>
      </c>
      <c r="F33" s="9">
        <v>132832</v>
      </c>
      <c r="G33" s="11">
        <f>F33/F24</f>
        <v>0.2049999922834862</v>
      </c>
      <c r="H33" s="9">
        <v>139079</v>
      </c>
      <c r="I33" s="11">
        <f>H33/H24</f>
        <v>0.2</v>
      </c>
      <c r="J33" s="9">
        <v>142347</v>
      </c>
      <c r="K33" s="11">
        <f>J33/J24</f>
        <v>0.19972611619576519</v>
      </c>
      <c r="L33" s="9">
        <v>145294</v>
      </c>
      <c r="M33" s="11">
        <f>L33/L24</f>
        <v>0.19999972469651231</v>
      </c>
      <c r="N33" s="62"/>
      <c r="O33" s="63">
        <f t="shared" si="2"/>
        <v>686342</v>
      </c>
      <c r="P33" s="11"/>
      <c r="Q33" s="11"/>
    </row>
    <row r="34" spans="1:17" ht="14.65" hidden="1" customHeight="1">
      <c r="A34" s="1" t="e">
        <v>#REF!</v>
      </c>
      <c r="B34"/>
      <c r="C34" s="2" t="s">
        <v>23</v>
      </c>
      <c r="D34" s="9"/>
      <c r="E34" s="11">
        <v>0</v>
      </c>
      <c r="F34" s="9"/>
      <c r="G34" s="11">
        <v>0</v>
      </c>
      <c r="H34" s="9"/>
      <c r="I34" s="11">
        <v>0</v>
      </c>
      <c r="J34" s="9"/>
      <c r="K34" s="11">
        <v>0</v>
      </c>
      <c r="L34" s="9"/>
      <c r="M34" s="11">
        <v>0</v>
      </c>
      <c r="N34" s="11"/>
      <c r="O34" s="11"/>
      <c r="P34" s="11"/>
      <c r="Q34" s="11"/>
    </row>
    <row r="35" spans="1:17" ht="14.65" hidden="1" customHeight="1">
      <c r="A35" s="1" t="e">
        <v>#REF!</v>
      </c>
      <c r="B35"/>
      <c r="C35" s="2" t="s">
        <v>24</v>
      </c>
      <c r="D35" s="9"/>
      <c r="E35" s="11">
        <v>0</v>
      </c>
      <c r="F35" s="9"/>
      <c r="G35" s="11">
        <v>0</v>
      </c>
      <c r="H35" s="9"/>
      <c r="I35" s="11">
        <v>0</v>
      </c>
      <c r="J35" s="9"/>
      <c r="K35" s="11">
        <v>0</v>
      </c>
      <c r="L35" s="9"/>
      <c r="M35" s="11">
        <v>0</v>
      </c>
      <c r="N35" s="11"/>
      <c r="O35" s="11"/>
      <c r="P35" s="11"/>
      <c r="Q35" s="11"/>
    </row>
    <row r="36" spans="1:17" ht="15">
      <c r="A36" s="1">
        <v>1</v>
      </c>
      <c r="B36" s="15"/>
      <c r="C36" s="20" t="s">
        <v>25</v>
      </c>
      <c r="D36" s="21">
        <f>SUM(D30:D35)</f>
        <v>12170317</v>
      </c>
      <c r="E36" s="22">
        <f>D36/D28</f>
        <v>0.28316183061193284</v>
      </c>
      <c r="F36" s="21">
        <f>SUM(F30:F35)</f>
        <v>12822937</v>
      </c>
      <c r="G36" s="22">
        <f>F36/F28</f>
        <v>0.27335156609814248</v>
      </c>
      <c r="H36" s="21">
        <f>SUM(H30:H35)</f>
        <v>13495191</v>
      </c>
      <c r="I36" s="22">
        <f>H36/H28</f>
        <v>0.26635568526239228</v>
      </c>
      <c r="J36" s="21">
        <f>SUM(J30:J35)</f>
        <v>13816121</v>
      </c>
      <c r="K36" s="22">
        <f>J36/J28</f>
        <v>0.26606482288337718</v>
      </c>
      <c r="L36" s="21">
        <f>SUM(L30:L35)</f>
        <v>14098268</v>
      </c>
      <c r="M36" s="22">
        <f>L36/L28</f>
        <v>0.26635565603078631</v>
      </c>
      <c r="N36" s="65"/>
      <c r="O36" s="64">
        <f>D36+F36+H36+J36+L36</f>
        <v>66402834</v>
      </c>
      <c r="P36" s="22"/>
      <c r="Q36" s="22"/>
    </row>
    <row r="37" spans="1:17" ht="15">
      <c r="A37" s="1">
        <v>1</v>
      </c>
      <c r="B37" s="31" t="s">
        <v>26</v>
      </c>
      <c r="C37" s="31"/>
      <c r="D37" s="32">
        <f>D28-D36</f>
        <v>30809759</v>
      </c>
      <c r="E37" s="33">
        <f>D37/D28</f>
        <v>0.71683816938806721</v>
      </c>
      <c r="F37" s="32">
        <f>F28-F36</f>
        <v>34087118</v>
      </c>
      <c r="G37" s="33">
        <f>F37/F28</f>
        <v>0.72664843390185752</v>
      </c>
      <c r="H37" s="32">
        <f>H28-H36</f>
        <v>37170861</v>
      </c>
      <c r="I37" s="33">
        <f>H37/H28</f>
        <v>0.73364431473760772</v>
      </c>
      <c r="J37" s="32">
        <f>J28-J36</f>
        <v>38111529</v>
      </c>
      <c r="K37" s="33">
        <f>J37/J28</f>
        <v>0.73393517711662282</v>
      </c>
      <c r="L37" s="32">
        <f>L28-L36</f>
        <v>38831969</v>
      </c>
      <c r="M37" s="33">
        <f>L37/L28</f>
        <v>0.73364434396921363</v>
      </c>
      <c r="N37" s="33"/>
      <c r="O37" s="59">
        <f>D37+F37+H37+J37+L37</f>
        <v>179011236</v>
      </c>
      <c r="P37" s="33"/>
      <c r="Q37" s="33"/>
    </row>
    <row r="38" spans="1:17" ht="6.75" customHeight="1">
      <c r="A38" s="1">
        <v>1</v>
      </c>
      <c r="B38" s="17"/>
      <c r="C38" s="18"/>
      <c r="D38" s="23"/>
      <c r="E38" s="11"/>
      <c r="F38" s="23"/>
      <c r="G38" s="11"/>
      <c r="H38" s="23"/>
      <c r="I38" s="11"/>
      <c r="J38" s="23"/>
      <c r="K38" s="11"/>
      <c r="L38" s="23"/>
      <c r="M38" s="11"/>
      <c r="N38" s="11"/>
      <c r="O38" s="11"/>
      <c r="P38" s="11"/>
      <c r="Q38" s="11"/>
    </row>
    <row r="39" spans="1:17" ht="15">
      <c r="A39" s="1">
        <v>1</v>
      </c>
      <c r="B39" s="17" t="s">
        <v>27</v>
      </c>
      <c r="C39" s="17"/>
      <c r="D39" s="23"/>
      <c r="E39" s="11"/>
      <c r="F39" s="23"/>
      <c r="G39" s="11"/>
      <c r="H39" s="23"/>
      <c r="I39" s="11"/>
      <c r="J39" s="23"/>
      <c r="K39" s="11"/>
      <c r="L39" s="23"/>
      <c r="M39" s="11"/>
      <c r="N39" s="11"/>
      <c r="O39" s="11"/>
      <c r="P39" s="11"/>
      <c r="Q39" s="11"/>
    </row>
    <row r="40" spans="1:17" ht="14.65" customHeight="1">
      <c r="A40" s="1" t="e">
        <v>#REF!</v>
      </c>
      <c r="B40"/>
      <c r="C40" s="18" t="s">
        <v>28</v>
      </c>
      <c r="D40" s="9"/>
      <c r="E40" s="11">
        <f>D40/D28</f>
        <v>0</v>
      </c>
      <c r="F40" s="9"/>
      <c r="G40" s="11">
        <f>F40/$F$28</f>
        <v>0</v>
      </c>
      <c r="H40" s="9"/>
      <c r="I40" s="11">
        <f>H40/$F$28</f>
        <v>0</v>
      </c>
      <c r="J40" s="9"/>
      <c r="K40" s="11">
        <f t="shared" ref="K40:K45" si="3">J40/$F$28</f>
        <v>0</v>
      </c>
      <c r="L40" s="9"/>
      <c r="M40" s="11">
        <f t="shared" ref="M40:M45" si="4">L40/$F$28</f>
        <v>0</v>
      </c>
      <c r="N40" s="11"/>
      <c r="O40" s="11"/>
      <c r="P40" s="11"/>
      <c r="Q40" s="11"/>
    </row>
    <row r="41" spans="1:17" ht="14.65" customHeight="1">
      <c r="A41" s="1" t="e">
        <v>#REF!</v>
      </c>
      <c r="B41"/>
      <c r="C41" s="18" t="s">
        <v>29</v>
      </c>
      <c r="D41" s="9">
        <v>5775657</v>
      </c>
      <c r="E41" s="11">
        <f>D41/D28</f>
        <v>0.13437986940739705</v>
      </c>
      <c r="F41" s="9">
        <v>6137612</v>
      </c>
      <c r="G41" s="11">
        <f t="shared" ref="G41:G45" si="5">F41/$F$28</f>
        <v>0.13083787686882908</v>
      </c>
      <c r="H41" s="9">
        <v>6487058</v>
      </c>
      <c r="I41" s="11">
        <f t="shared" ref="I41:I45" si="6">H41/$F$28</f>
        <v>0.13828715400141825</v>
      </c>
      <c r="J41" s="9">
        <v>6641578</v>
      </c>
      <c r="K41" s="11">
        <f t="shared" si="3"/>
        <v>0.1415811173105638</v>
      </c>
      <c r="L41" s="9">
        <v>6776955</v>
      </c>
      <c r="M41" s="11">
        <f t="shared" si="4"/>
        <v>0.14446700179737584</v>
      </c>
      <c r="N41" s="11"/>
      <c r="O41" s="11"/>
      <c r="P41" s="11"/>
      <c r="Q41" s="11"/>
    </row>
    <row r="42" spans="1:17" ht="14.65" customHeight="1">
      <c r="A42" s="1" t="e">
        <v>#REF!</v>
      </c>
      <c r="B42"/>
      <c r="C42" s="18" t="s">
        <v>30</v>
      </c>
      <c r="D42" s="9">
        <v>1466218</v>
      </c>
      <c r="E42" s="11">
        <f>D42/D28</f>
        <v>3.4113899658995486E-2</v>
      </c>
      <c r="F42" s="9">
        <v>1553976</v>
      </c>
      <c r="G42" s="11">
        <f t="shared" si="5"/>
        <v>3.3126714517814994E-2</v>
      </c>
      <c r="H42" s="9">
        <v>1638829</v>
      </c>
      <c r="I42" s="11">
        <f t="shared" si="6"/>
        <v>3.4935559124797448E-2</v>
      </c>
      <c r="J42" s="9">
        <v>1677683</v>
      </c>
      <c r="K42" s="11">
        <f t="shared" si="3"/>
        <v>3.5763825047742961E-2</v>
      </c>
      <c r="L42" s="9">
        <v>1712066</v>
      </c>
      <c r="M42" s="11">
        <f t="shared" si="4"/>
        <v>3.6496780914027922E-2</v>
      </c>
      <c r="N42" s="11"/>
      <c r="O42" s="11"/>
      <c r="P42" s="11"/>
      <c r="Q42" s="11"/>
    </row>
    <row r="43" spans="1:17" ht="14.65" customHeight="1">
      <c r="B43"/>
      <c r="C43" s="18" t="s">
        <v>31</v>
      </c>
      <c r="D43" s="9">
        <v>709068</v>
      </c>
      <c r="E43" s="11">
        <f>D43/D28</f>
        <v>1.6497597631051186E-2</v>
      </c>
      <c r="F43" s="9">
        <v>776243</v>
      </c>
      <c r="G43" s="11">
        <f t="shared" si="5"/>
        <v>1.6547475802362627E-2</v>
      </c>
      <c r="H43" s="9">
        <v>839507</v>
      </c>
      <c r="I43" s="11">
        <f t="shared" si="6"/>
        <v>1.7896099247805188E-2</v>
      </c>
      <c r="J43" s="9">
        <v>860411</v>
      </c>
      <c r="K43" s="11">
        <f t="shared" si="3"/>
        <v>1.834171799628033E-2</v>
      </c>
      <c r="L43" s="9">
        <v>877023</v>
      </c>
      <c r="M43" s="11">
        <f t="shared" si="4"/>
        <v>1.8695842501143943E-2</v>
      </c>
      <c r="N43" s="11"/>
      <c r="O43" s="11"/>
      <c r="P43" s="11"/>
      <c r="Q43" s="11"/>
    </row>
    <row r="44" spans="1:17" ht="14.65" customHeight="1">
      <c r="A44" s="1" t="e">
        <v>#REF!</v>
      </c>
      <c r="B44"/>
      <c r="C44" s="18" t="s">
        <v>32</v>
      </c>
      <c r="D44" s="9">
        <v>2335226</v>
      </c>
      <c r="E44" s="11">
        <f>D44/D28</f>
        <v>5.4332756414856034E-2</v>
      </c>
      <c r="F44" s="9">
        <v>2473752</v>
      </c>
      <c r="G44" s="11">
        <f t="shared" si="5"/>
        <v>5.2733939450721169E-2</v>
      </c>
      <c r="H44" s="9">
        <v>2607732</v>
      </c>
      <c r="I44" s="11">
        <f t="shared" si="6"/>
        <v>5.5590043541837671E-2</v>
      </c>
      <c r="J44" s="9">
        <v>2669500</v>
      </c>
      <c r="K44" s="11">
        <f t="shared" si="3"/>
        <v>5.690677616984248E-2</v>
      </c>
      <c r="L44" s="9">
        <v>2724267</v>
      </c>
      <c r="M44" s="11">
        <f t="shared" si="4"/>
        <v>5.8074265741108168E-2</v>
      </c>
      <c r="N44" s="11"/>
      <c r="O44" s="11"/>
      <c r="P44" s="11"/>
      <c r="Q44" s="11"/>
    </row>
    <row r="45" spans="1:17" ht="14.65" customHeight="1">
      <c r="A45" s="1" t="e">
        <v>#REF!</v>
      </c>
      <c r="B45"/>
      <c r="C45" s="18" t="s">
        <v>33</v>
      </c>
      <c r="D45" s="9">
        <v>2648712</v>
      </c>
      <c r="E45" s="48">
        <f>D45/D28</f>
        <v>6.1626508059222602E-2</v>
      </c>
      <c r="F45" s="9">
        <v>2723156</v>
      </c>
      <c r="G45" s="48">
        <f t="shared" si="5"/>
        <v>5.8050582119334546E-2</v>
      </c>
      <c r="H45" s="9">
        <v>2798357</v>
      </c>
      <c r="I45" s="48">
        <f t="shared" si="6"/>
        <v>5.9653671265147735E-2</v>
      </c>
      <c r="J45" s="9">
        <v>2860984</v>
      </c>
      <c r="K45" s="48">
        <f t="shared" si="3"/>
        <v>6.0988715532309654E-2</v>
      </c>
      <c r="L45" s="9">
        <v>2923411</v>
      </c>
      <c r="M45" s="48">
        <f t="shared" si="4"/>
        <v>6.2319496321204482E-2</v>
      </c>
      <c r="N45" s="11"/>
      <c r="O45" s="11"/>
      <c r="P45" s="11"/>
      <c r="Q45" s="11"/>
    </row>
    <row r="46" spans="1:17" ht="15">
      <c r="A46" s="1">
        <v>1</v>
      </c>
      <c r="B46" s="15"/>
      <c r="C46" s="20" t="s">
        <v>34</v>
      </c>
      <c r="D46" s="21">
        <f>SUM(D41:D45)</f>
        <v>12934881</v>
      </c>
      <c r="E46" s="22">
        <f>D46/D28</f>
        <v>0.30095063117152238</v>
      </c>
      <c r="F46" s="21">
        <f>SUM(F41:F45)</f>
        <v>13664739</v>
      </c>
      <c r="G46" s="22">
        <f>F46/F28</f>
        <v>0.29129658875906245</v>
      </c>
      <c r="H46" s="21">
        <f>SUM(H41:H45)</f>
        <v>14371483</v>
      </c>
      <c r="I46" s="22">
        <f>H46/H28</f>
        <v>0.28365113192557417</v>
      </c>
      <c r="J46" s="21">
        <f>SUM(J41:J45)</f>
        <v>14710156</v>
      </c>
      <c r="K46" s="22">
        <f>J46/J28</f>
        <v>0.2832817583695777</v>
      </c>
      <c r="L46" s="21">
        <f>SUM(L41:L45)</f>
        <v>15013722</v>
      </c>
      <c r="M46" s="22">
        <f>L46/L28</f>
        <v>0.28365113876214082</v>
      </c>
      <c r="N46" s="65"/>
      <c r="O46" s="64">
        <f t="shared" ref="O46:O52" si="7">D46+F46+H46+J46+L46</f>
        <v>70694981</v>
      </c>
      <c r="P46" s="22"/>
      <c r="Q46" s="22"/>
    </row>
    <row r="47" spans="1:17" ht="15">
      <c r="A47" s="1">
        <v>1</v>
      </c>
      <c r="B47" s="31" t="s">
        <v>35</v>
      </c>
      <c r="C47" s="31"/>
      <c r="D47" s="32">
        <f>D37-D46</f>
        <v>17874878</v>
      </c>
      <c r="E47" s="33">
        <f>D47/D28</f>
        <v>0.41588753821654478</v>
      </c>
      <c r="F47" s="32">
        <f>F37-F46</f>
        <v>20422379</v>
      </c>
      <c r="G47" s="33">
        <f>F47/F28</f>
        <v>0.43535184514279507</v>
      </c>
      <c r="H47" s="32">
        <f>H37-H46</f>
        <v>22799378</v>
      </c>
      <c r="I47" s="33">
        <f>H47/H28</f>
        <v>0.4499931828120336</v>
      </c>
      <c r="J47" s="32">
        <f>J37-J46</f>
        <v>23401373</v>
      </c>
      <c r="K47" s="33">
        <f>J47/J28</f>
        <v>0.45065341874704518</v>
      </c>
      <c r="L47" s="32">
        <f>L37-L46</f>
        <v>23818247</v>
      </c>
      <c r="M47" s="33">
        <f>L47/L28</f>
        <v>0.44999320520707287</v>
      </c>
      <c r="N47" s="33"/>
      <c r="O47" s="59">
        <f t="shared" si="7"/>
        <v>108316255</v>
      </c>
      <c r="P47" s="33">
        <f>O47/N28</f>
        <v>0.44136122676258943</v>
      </c>
      <c r="Q47" s="33"/>
    </row>
    <row r="48" spans="1:17" ht="15" customHeight="1">
      <c r="A48" s="1">
        <v>1</v>
      </c>
      <c r="B48" s="18" t="s">
        <v>36</v>
      </c>
      <c r="C48" s="18"/>
      <c r="D48" s="23">
        <v>150000</v>
      </c>
      <c r="E48" s="11">
        <f>D48/D28</f>
        <v>3.4899891754495735E-3</v>
      </c>
      <c r="F48" s="23">
        <v>158000</v>
      </c>
      <c r="G48" s="11">
        <f>F48/F28</f>
        <v>3.368147830992737E-3</v>
      </c>
      <c r="H48" s="23">
        <v>165000</v>
      </c>
      <c r="I48" s="11">
        <f>H48/H28</f>
        <v>3.2566184552923127E-3</v>
      </c>
      <c r="J48" s="23">
        <v>174000</v>
      </c>
      <c r="K48" s="11">
        <f>J48/J28</f>
        <v>3.3508159910953027E-3</v>
      </c>
      <c r="L48" s="23">
        <v>182000</v>
      </c>
      <c r="M48" s="11">
        <f>L48/L28</f>
        <v>3.4384882878948759E-3</v>
      </c>
      <c r="N48" s="62"/>
      <c r="O48" s="66">
        <f t="shared" si="7"/>
        <v>829000</v>
      </c>
      <c r="P48" s="11"/>
      <c r="Q48" s="11"/>
    </row>
    <row r="49" spans="2:20" ht="15" customHeight="1">
      <c r="B49" s="36" t="s">
        <v>37</v>
      </c>
      <c r="C49" s="36"/>
      <c r="D49" s="26">
        <f>D28*1%</f>
        <v>429800.76</v>
      </c>
      <c r="E49" s="48">
        <f>D49/D28</f>
        <v>0.01</v>
      </c>
      <c r="F49" s="26">
        <f>F28*2%</f>
        <v>938201.1</v>
      </c>
      <c r="G49" s="48">
        <f>F49/F28</f>
        <v>0.02</v>
      </c>
      <c r="H49" s="26">
        <f>H28*3%</f>
        <v>1519981.56</v>
      </c>
      <c r="I49" s="48">
        <f>H49/H28</f>
        <v>3.0000000000000002E-2</v>
      </c>
      <c r="J49" s="26">
        <f>J28*4%</f>
        <v>2077106</v>
      </c>
      <c r="K49" s="48">
        <f>J49/J28</f>
        <v>0.04</v>
      </c>
      <c r="L49" s="26">
        <f>L28*4%</f>
        <v>2117209.48</v>
      </c>
      <c r="M49" s="48">
        <f>L49/L28</f>
        <v>0.04</v>
      </c>
      <c r="N49" s="67"/>
      <c r="O49" s="68">
        <f t="shared" si="7"/>
        <v>7082298.9000000004</v>
      </c>
      <c r="P49" s="48"/>
      <c r="Q49" s="48"/>
      <c r="T49" s="23"/>
    </row>
    <row r="50" spans="2:20" ht="15" customHeight="1">
      <c r="B50" s="36" t="s">
        <v>38</v>
      </c>
      <c r="C50" s="25"/>
      <c r="D50" s="26">
        <f>D28*1.25%</f>
        <v>537250.95000000007</v>
      </c>
      <c r="E50" s="48">
        <f>D50/D28</f>
        <v>1.2500000000000002E-2</v>
      </c>
      <c r="F50" s="26">
        <f>F28*1.25%</f>
        <v>586375.6875</v>
      </c>
      <c r="G50" s="48">
        <f>F50/F28</f>
        <v>1.2500000000000001E-2</v>
      </c>
      <c r="H50" s="26">
        <f>H28*1.5%</f>
        <v>759990.78</v>
      </c>
      <c r="I50" s="48">
        <f>H50/H28</f>
        <v>1.5000000000000001E-2</v>
      </c>
      <c r="J50" s="26">
        <f>J28*1.75%</f>
        <v>908733.87500000012</v>
      </c>
      <c r="K50" s="48">
        <f>J50/J28</f>
        <v>1.7500000000000002E-2</v>
      </c>
      <c r="L50" s="26">
        <f>L28*1.75%</f>
        <v>926279.14750000008</v>
      </c>
      <c r="M50" s="48">
        <f>L50/L28</f>
        <v>1.7500000000000002E-2</v>
      </c>
      <c r="N50" s="67"/>
      <c r="O50" s="68">
        <f t="shared" si="7"/>
        <v>3718630.4400000004</v>
      </c>
      <c r="P50" s="48"/>
      <c r="Q50" s="48"/>
    </row>
    <row r="51" spans="2:20" ht="15">
      <c r="B51" s="31" t="s">
        <v>39</v>
      </c>
      <c r="C51" s="31"/>
      <c r="D51" s="32">
        <f>D47-D50</f>
        <v>17337627.050000001</v>
      </c>
      <c r="E51" s="33">
        <f>D51/D28</f>
        <v>0.40338753821654483</v>
      </c>
      <c r="F51" s="32">
        <f>F47-F50</f>
        <v>19836003.3125</v>
      </c>
      <c r="G51" s="33">
        <f>F51/F28</f>
        <v>0.42285184514279506</v>
      </c>
      <c r="H51" s="32">
        <f>H47-H50</f>
        <v>22039387.219999999</v>
      </c>
      <c r="I51" s="33">
        <f>H51/H28</f>
        <v>0.43499318281203359</v>
      </c>
      <c r="J51" s="32">
        <f>J47-J50</f>
        <v>22492639.125</v>
      </c>
      <c r="K51" s="33">
        <f>J51/J28</f>
        <v>0.43315341874704516</v>
      </c>
      <c r="L51" s="32">
        <f>L47-L50</f>
        <v>22891967.852499999</v>
      </c>
      <c r="M51" s="33">
        <f>L51/L28</f>
        <v>0.43249320520707285</v>
      </c>
      <c r="N51" s="33"/>
      <c r="O51" s="60">
        <f t="shared" si="7"/>
        <v>104597624.56</v>
      </c>
      <c r="P51" s="33"/>
      <c r="Q51" s="33"/>
    </row>
    <row r="52" spans="2:20" ht="15" customHeight="1">
      <c r="B52" s="20" t="s">
        <v>40</v>
      </c>
      <c r="C52" s="27"/>
      <c r="D52" s="21">
        <f>D51*7%</f>
        <v>1213633.8935000002</v>
      </c>
      <c r="E52" s="22">
        <f>D52/D28</f>
        <v>2.8237127675158142E-2</v>
      </c>
      <c r="F52" s="21">
        <f>F51*7%</f>
        <v>1388520.2318750001</v>
      </c>
      <c r="G52" s="22">
        <v>2.838954748247291E-2</v>
      </c>
      <c r="H52" s="21">
        <f>H51*7%</f>
        <v>1542757.1054</v>
      </c>
      <c r="I52" s="22">
        <v>3.4548810405480461E-2</v>
      </c>
      <c r="J52" s="21">
        <f>J51*7%</f>
        <v>1574484.7387500003</v>
      </c>
      <c r="K52" s="22">
        <v>3.3640879696859687E-2</v>
      </c>
      <c r="L52" s="21">
        <f>L51*7%</f>
        <v>1602437.7496750001</v>
      </c>
      <c r="M52" s="22">
        <v>3.3781567085233215E-2</v>
      </c>
      <c r="N52" s="65"/>
      <c r="O52" s="68">
        <f t="shared" si="7"/>
        <v>7321833.7192000011</v>
      </c>
      <c r="P52" s="22"/>
      <c r="Q52" s="22"/>
    </row>
    <row r="53" spans="2:20" ht="15" customHeight="1">
      <c r="B53" s="17"/>
      <c r="C53" s="17"/>
      <c r="D53" s="23"/>
      <c r="E53" s="43"/>
      <c r="F53" s="23"/>
      <c r="G53" s="43"/>
      <c r="H53" s="23"/>
      <c r="I53" s="43"/>
      <c r="J53" s="23"/>
      <c r="K53" s="43"/>
      <c r="L53" s="23"/>
      <c r="M53" s="43"/>
      <c r="N53" s="11"/>
      <c r="O53" s="11"/>
      <c r="P53" s="11"/>
      <c r="Q53" s="11"/>
    </row>
    <row r="54" spans="2:20" ht="6.75" customHeight="1">
      <c r="B54" s="17"/>
      <c r="C54" s="17"/>
      <c r="D54" s="23"/>
      <c r="E54" s="11"/>
      <c r="F54" s="23"/>
      <c r="G54" s="11"/>
      <c r="H54" s="23"/>
      <c r="I54" s="11"/>
      <c r="J54" s="23"/>
      <c r="K54" s="11"/>
      <c r="L54" s="23"/>
      <c r="M54" s="11"/>
      <c r="N54" s="11"/>
      <c r="O54" s="11"/>
      <c r="P54" s="11"/>
      <c r="Q54" s="11"/>
    </row>
    <row r="55" spans="2:20" ht="15">
      <c r="B55" s="51" t="s">
        <v>41</v>
      </c>
      <c r="C55" s="52"/>
      <c r="D55" s="49">
        <f>D51-D52-D48-D49</f>
        <v>15544192.396500001</v>
      </c>
      <c r="E55" s="50">
        <f>D55/D28</f>
        <v>0.36166042136593712</v>
      </c>
      <c r="F55" s="49">
        <f>F51-F52-F48-F49</f>
        <v>17351281.980625</v>
      </c>
      <c r="G55" s="50">
        <f>F55/F28</f>
        <v>0.36988406815180669</v>
      </c>
      <c r="H55" s="49">
        <f>H51-H52-H48-H49</f>
        <v>18811648.5546</v>
      </c>
      <c r="I55" s="50">
        <f>H55/H28</f>
        <v>0.37128704155989894</v>
      </c>
      <c r="J55" s="49">
        <f>J51-J52-J48-J49</f>
        <v>18667048.38625</v>
      </c>
      <c r="K55" s="50">
        <f>J55/J28</f>
        <v>0.35948186344365674</v>
      </c>
      <c r="L55" s="49">
        <f>L51-L52-L48-L49</f>
        <v>18990320.622825</v>
      </c>
      <c r="M55" s="50">
        <f>L55/L28</f>
        <v>0.35878019255468291</v>
      </c>
      <c r="N55" s="82">
        <f>D55+F55+H55+J55+L55</f>
        <v>89364491.940799996</v>
      </c>
      <c r="O55" s="82"/>
      <c r="P55" s="70">
        <f>N55/N28</f>
        <v>0.36413760605005246</v>
      </c>
      <c r="Q55" s="50"/>
    </row>
    <row r="56" spans="2:20" ht="15">
      <c r="B56" s="34" t="s">
        <v>42</v>
      </c>
      <c r="C56" s="41"/>
      <c r="D56" s="32">
        <f>D28/D13</f>
        <v>392.51210958904107</v>
      </c>
      <c r="E56" s="33"/>
      <c r="F56" s="32">
        <f>F28/F13</f>
        <v>428.40232876712327</v>
      </c>
      <c r="G56" s="33"/>
      <c r="H56" s="32">
        <f>H28/H13</f>
        <v>462.70367123287673</v>
      </c>
      <c r="I56" s="33"/>
      <c r="J56" s="32">
        <f>J28/J13</f>
        <v>472.92941712204009</v>
      </c>
      <c r="K56" s="33"/>
      <c r="L56" s="32">
        <f>L28/L13</f>
        <v>483.3811598173516</v>
      </c>
      <c r="M56" s="33"/>
      <c r="N56" s="33"/>
      <c r="O56" s="61">
        <f>AVERAGE(D56:L56)</f>
        <v>447.9857373056866</v>
      </c>
      <c r="P56" s="33"/>
      <c r="Q56" s="33"/>
    </row>
    <row r="57" spans="2:20" ht="15">
      <c r="B57" s="34" t="s">
        <v>43</v>
      </c>
      <c r="C57" s="41"/>
      <c r="D57" s="32">
        <f>D47/D13</f>
        <v>163.24089497716895</v>
      </c>
      <c r="E57" s="33"/>
      <c r="F57" s="32">
        <f>F47/F13</f>
        <v>186.50574429223744</v>
      </c>
      <c r="G57" s="33"/>
      <c r="H57" s="32">
        <f>H47/H13</f>
        <v>208.21349771689498</v>
      </c>
      <c r="I57" s="33"/>
      <c r="J57" s="32">
        <f>J47/J13</f>
        <v>213.12725865209472</v>
      </c>
      <c r="K57" s="33"/>
      <c r="L57" s="32">
        <f>L47/L13</f>
        <v>217.51823744292238</v>
      </c>
      <c r="M57" s="33"/>
      <c r="N57" s="33"/>
      <c r="O57" s="61">
        <f t="shared" ref="O57:O59" si="8">AVERAGE(D57:L57)</f>
        <v>197.72112661626369</v>
      </c>
      <c r="P57" s="33"/>
      <c r="Q57" s="33"/>
    </row>
    <row r="58" spans="2:20" ht="15">
      <c r="B58" s="34" t="s">
        <v>44</v>
      </c>
      <c r="C58" s="41"/>
      <c r="D58" s="32">
        <f>D67/D13</f>
        <v>15.989815922374433</v>
      </c>
      <c r="E58" s="33"/>
      <c r="F58" s="32">
        <f>F67/F13</f>
        <v>18.03557917237443</v>
      </c>
      <c r="G58" s="33"/>
      <c r="H58" s="32">
        <f>H67/H13</f>
        <v>21.029661053881277</v>
      </c>
      <c r="I58" s="33"/>
      <c r="J58" s="32">
        <f>J67/J13</f>
        <v>22.615834369307837</v>
      </c>
      <c r="K58" s="33"/>
      <c r="L58" s="32">
        <f>L67/L13</f>
        <v>23.093304997031964</v>
      </c>
      <c r="M58" s="33"/>
      <c r="N58" s="33"/>
      <c r="O58" s="61">
        <f t="shared" si="8"/>
        <v>20.152839102993987</v>
      </c>
      <c r="P58" s="33"/>
      <c r="Q58" s="33"/>
    </row>
    <row r="59" spans="2:20" ht="15">
      <c r="B59" s="34" t="s">
        <v>45</v>
      </c>
      <c r="C59" s="41"/>
      <c r="D59" s="32">
        <f>D77/D13</f>
        <v>10.817482023744294</v>
      </c>
      <c r="E59" s="33"/>
      <c r="F59" s="32">
        <f>F77/F13</f>
        <v>11.664069804566211</v>
      </c>
      <c r="G59" s="33"/>
      <c r="H59" s="32">
        <f>H77/H13</f>
        <v>12.461367262100456</v>
      </c>
      <c r="I59" s="33"/>
      <c r="J59" s="32">
        <f>J77/J13</f>
        <v>12.690046925318761</v>
      </c>
      <c r="K59" s="33"/>
      <c r="L59" s="32">
        <f>L77/L13</f>
        <v>12.93417441826484</v>
      </c>
      <c r="M59" s="33"/>
      <c r="N59" s="33"/>
      <c r="O59" s="61">
        <f t="shared" si="8"/>
        <v>12.113428086798912</v>
      </c>
      <c r="P59" s="33"/>
      <c r="Q59" s="33"/>
    </row>
    <row r="60" spans="2:20" ht="12.4" customHeight="1">
      <c r="H60" s="23"/>
    </row>
    <row r="61" spans="2:20" hidden="1">
      <c r="H61" s="79"/>
    </row>
    <row r="62" spans="2:20" hidden="1">
      <c r="C62" s="76" t="s">
        <v>46</v>
      </c>
      <c r="H62" s="78"/>
      <c r="I62" s="78"/>
      <c r="O62" s="75">
        <f>N55/N13</f>
        <v>163.13342815041986</v>
      </c>
    </row>
    <row r="63" spans="2:20" hidden="1"/>
    <row r="64" spans="2:20" hidden="1">
      <c r="E64" s="73"/>
      <c r="F64" s="74"/>
      <c r="G64" s="73"/>
      <c r="H64" s="74"/>
      <c r="I64" s="73"/>
      <c r="J64" s="74"/>
      <c r="K64" s="73"/>
      <c r="L64" s="74"/>
      <c r="M64" s="73"/>
      <c r="N64" s="73"/>
      <c r="O64" s="73"/>
      <c r="P64" s="73"/>
      <c r="Q64" s="73"/>
    </row>
    <row r="65" spans="1:15" hidden="1"/>
    <row r="66" spans="1:15" hidden="1"/>
    <row r="67" spans="1:15" hidden="1">
      <c r="D67" s="23">
        <f>D50+D52</f>
        <v>1750884.8435000004</v>
      </c>
      <c r="E67" s="23"/>
      <c r="F67" s="23">
        <f t="shared" ref="F67:L67" si="9">F50+F52</f>
        <v>1974895.9193750001</v>
      </c>
      <c r="G67" s="23"/>
      <c r="H67" s="23">
        <f t="shared" si="9"/>
        <v>2302747.8854</v>
      </c>
      <c r="I67" s="23"/>
      <c r="J67" s="23">
        <f t="shared" si="9"/>
        <v>2483218.6137500005</v>
      </c>
      <c r="K67" s="23"/>
      <c r="L67" s="23">
        <f t="shared" si="9"/>
        <v>2528716.897175</v>
      </c>
      <c r="O67" s="69">
        <f>SUM(D67:L67)</f>
        <v>11040464.159200002</v>
      </c>
    </row>
    <row r="68" spans="1:15" hidden="1">
      <c r="O68" s="42"/>
    </row>
    <row r="69" spans="1:15" s="42" customFormat="1" hidden="1">
      <c r="A69" s="53"/>
      <c r="B69" s="42" t="s">
        <v>47</v>
      </c>
      <c r="D69" s="42">
        <f>D22*1%</f>
        <v>354534.16000000003</v>
      </c>
      <c r="F69" s="42">
        <f>F22*1%</f>
        <v>388121.61</v>
      </c>
      <c r="H69" s="42">
        <f>H22*1%</f>
        <v>419753.52</v>
      </c>
      <c r="J69" s="42">
        <f>J22*1%</f>
        <v>430205.49</v>
      </c>
      <c r="L69" s="42">
        <f>L22*1%</f>
        <v>438511.63</v>
      </c>
      <c r="O69" s="42">
        <f>SUM(D69:L69)</f>
        <v>2031126.4100000001</v>
      </c>
    </row>
    <row r="70" spans="1:15" s="42" customFormat="1" hidden="1">
      <c r="A70" s="53"/>
      <c r="B70" s="42" t="s">
        <v>48</v>
      </c>
      <c r="D70" s="72">
        <f>D22*1%</f>
        <v>354534.16000000003</v>
      </c>
      <c r="E70" s="72"/>
      <c r="F70" s="72">
        <f>F22*1%</f>
        <v>388121.61</v>
      </c>
      <c r="G70" s="72"/>
      <c r="H70" s="72">
        <f>H22*1%</f>
        <v>419753.52</v>
      </c>
      <c r="I70" s="72"/>
      <c r="J70" s="72">
        <f>J22*1%</f>
        <v>430205.49</v>
      </c>
      <c r="K70" s="72"/>
      <c r="L70" s="72">
        <f>L22*1%</f>
        <v>438511.63</v>
      </c>
      <c r="O70" s="42">
        <f t="shared" ref="O70:O73" si="10">SUM(D70:L70)</f>
        <v>2031126.4100000001</v>
      </c>
    </row>
    <row r="71" spans="1:15" s="42" customFormat="1" hidden="1">
      <c r="A71" s="53"/>
      <c r="B71" s="42" t="s">
        <v>49</v>
      </c>
      <c r="D71" s="42">
        <v>206000</v>
      </c>
      <c r="F71" s="42">
        <v>206000</v>
      </c>
      <c r="H71" s="42">
        <v>206000</v>
      </c>
      <c r="J71" s="42">
        <v>206000</v>
      </c>
      <c r="L71" s="42">
        <v>206000</v>
      </c>
      <c r="O71" s="42">
        <f t="shared" si="10"/>
        <v>1030000</v>
      </c>
    </row>
    <row r="72" spans="1:15" s="42" customFormat="1" hidden="1">
      <c r="A72" s="53"/>
      <c r="B72" s="42" t="s">
        <v>50</v>
      </c>
      <c r="O72" s="42">
        <f t="shared" si="10"/>
        <v>0</v>
      </c>
    </row>
    <row r="73" spans="1:15" s="42" customFormat="1" hidden="1">
      <c r="A73" s="53"/>
      <c r="B73" s="42" t="s">
        <v>51</v>
      </c>
      <c r="D73" s="42">
        <f>D22*0.76%</f>
        <v>269445.96159999998</v>
      </c>
      <c r="F73" s="42">
        <f>F22*0.76%</f>
        <v>294972.42359999998</v>
      </c>
      <c r="H73" s="42">
        <f>H22*0.76%</f>
        <v>319012.6752</v>
      </c>
      <c r="J73" s="42">
        <f>J22*0.76%</f>
        <v>326956.17239999998</v>
      </c>
      <c r="L73" s="42">
        <f>L22*0.76%</f>
        <v>333268.83880000003</v>
      </c>
      <c r="O73" s="42">
        <f t="shared" si="10"/>
        <v>1543656.0715999999</v>
      </c>
    </row>
    <row r="74" spans="1:15" s="42" customFormat="1" hidden="1">
      <c r="A74" s="53"/>
      <c r="B74" s="42" t="s">
        <v>52</v>
      </c>
      <c r="O74" s="42">
        <f>SUM(D74:L74)</f>
        <v>0</v>
      </c>
    </row>
    <row r="75" spans="1:15" s="42" customFormat="1" hidden="1">
      <c r="A75" s="53"/>
    </row>
    <row r="76" spans="1:15" s="42" customFormat="1" hidden="1">
      <c r="A76" s="53"/>
    </row>
    <row r="77" spans="1:15" s="54" customFormat="1" hidden="1">
      <c r="A77" s="55"/>
      <c r="B77" s="54" t="s">
        <v>53</v>
      </c>
      <c r="D77" s="54">
        <f>SUM(D69:D74)</f>
        <v>1184514.2816000001</v>
      </c>
      <c r="F77" s="54">
        <f t="shared" ref="F77:L77" si="11">SUM(F69:F74)</f>
        <v>1277215.6436000001</v>
      </c>
      <c r="H77" s="54">
        <f t="shared" si="11"/>
        <v>1364519.7152</v>
      </c>
      <c r="J77" s="54">
        <f t="shared" si="11"/>
        <v>1393367.1524</v>
      </c>
      <c r="L77" s="54">
        <f t="shared" si="11"/>
        <v>1416292.0988</v>
      </c>
      <c r="O77" s="69">
        <f>SUM(O69:O76)</f>
        <v>6635908.8915999997</v>
      </c>
    </row>
    <row r="78" spans="1:15" hidden="1"/>
    <row r="80" spans="1:15">
      <c r="D80" s="23"/>
    </row>
    <row r="84" spans="17:17">
      <c r="Q84" s="71"/>
    </row>
    <row r="99" spans="3:3" ht="15">
      <c r="C99" s="24" t="s">
        <v>54</v>
      </c>
    </row>
  </sheetData>
  <mergeCells count="18">
    <mergeCell ref="N25:O25"/>
    <mergeCell ref="N26:O26"/>
    <mergeCell ref="N27:O27"/>
    <mergeCell ref="N28:O28"/>
    <mergeCell ref="N55:O55"/>
    <mergeCell ref="N8:O8"/>
    <mergeCell ref="N24:O24"/>
    <mergeCell ref="N12:O12"/>
    <mergeCell ref="N13:O13"/>
    <mergeCell ref="N14:O14"/>
    <mergeCell ref="N15:O15"/>
    <mergeCell ref="N16:O16"/>
    <mergeCell ref="N17:O17"/>
    <mergeCell ref="N18:O18"/>
    <mergeCell ref="N19:O19"/>
    <mergeCell ref="N20:O20"/>
    <mergeCell ref="N22:O22"/>
    <mergeCell ref="N23:O23"/>
  </mergeCells>
  <pageMargins left="0.45" right="0.45" top="0.25" bottom="0.25" header="0.3" footer="0.3"/>
  <pageSetup paperSize="9" scale="73" orientation="landscape" r:id="rId1"/>
  <rowBreaks count="1" manualBreakCount="1">
    <brk id="55" max="1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Staybridge Mayadeen- Aug2025</vt:lpstr>
      <vt:lpstr>Staybridge Suites Mayadeen</vt:lpstr>
      <vt:lpstr>'Staybridge Mayadeen- Aug2025'!Print_Area</vt:lpstr>
      <vt:lpstr>'Staybridge Suites Mayadeen'!Print_Area</vt:lpstr>
    </vt:vector>
  </TitlesOfParts>
  <Manager/>
  <Company>HP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afc.ksawest</dc:creator>
  <cp:keywords/>
  <dc:description/>
  <cp:lastModifiedBy>Yasser Alshahrani</cp:lastModifiedBy>
  <cp:revision/>
  <dcterms:created xsi:type="dcterms:W3CDTF">2019-10-02T10:06:29Z</dcterms:created>
  <dcterms:modified xsi:type="dcterms:W3CDTF">2025-10-08T07:50:03Z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